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poflondon-my.sharepoint.com/personal/noah_powers_cityoflondon_gov_uk/Documents/Desktop/Barbican Estate Service Charge Estimates 25-26/"/>
    </mc:Choice>
  </mc:AlternateContent>
  <xr:revisionPtr revIDLastSave="526" documentId="13_ncr:1_{023AAACF-9D85-401E-A26D-40C4345A31F1}" xr6:coauthVersionLast="47" xr6:coauthVersionMax="47" xr10:uidLastSave="{9A9690CD-EEB3-469D-8F84-BEA190EBC192}"/>
  <bookViews>
    <workbookView xWindow="-120" yWindow="-16320" windowWidth="29040" windowHeight="15720" activeTab="11" xr2:uid="{00000000-000D-0000-FFFF-FFFF00000000}"/>
  </bookViews>
  <sheets>
    <sheet name="AND" sheetId="4" r:id="rId1"/>
    <sheet name="16" sheetId="5" r:id="rId2"/>
    <sheet name="19" sheetId="6" r:id="rId3"/>
    <sheet name="20" sheetId="7" r:id="rId4"/>
    <sheet name="21 80" sheetId="8" r:id="rId5"/>
    <sheet name="22 23 60" sheetId="9" r:id="rId6"/>
    <sheet name="57" sheetId="10" r:id="rId7"/>
    <sheet name="58" sheetId="11" r:id="rId8"/>
    <sheet name="76" sheetId="12" r:id="rId9"/>
    <sheet name="78" sheetId="13" r:id="rId10"/>
    <sheet name="79" sheetId="14" r:id="rId11"/>
    <sheet name="Flat A " sheetId="15" r:id="rId12"/>
  </sheets>
  <externalReferences>
    <externalReference r:id="rId13"/>
    <externalReference r:id="rId14"/>
    <externalReference r:id="rId15"/>
    <externalReference r:id="rId16"/>
  </externalReferences>
  <definedNames>
    <definedName name="__123Graph_A" localSheetId="11" hidden="1">'[1]annex 6 attribution to blocks '!#REF!</definedName>
    <definedName name="__123Graph_A" hidden="1">'[1]annex 6 attribution to blocks '!#REF!</definedName>
    <definedName name="__123Graph_AChart1" localSheetId="11" hidden="1">'[1]annex 6 attribution to blocks '!#REF!</definedName>
    <definedName name="__123Graph_AChart1" hidden="1">'[1]annex 6 attribution to blocks '!#REF!</definedName>
    <definedName name="__123Graph_AChart10" localSheetId="11" hidden="1">'[1]annex 6 attribution to blocks '!#REF!</definedName>
    <definedName name="__123Graph_AChart10" hidden="1">'[1]annex 6 attribution to blocks '!#REF!</definedName>
    <definedName name="__123Graph_AChart11" localSheetId="11" hidden="1">'[1]annex 6 attribution to blocks '!#REF!</definedName>
    <definedName name="__123Graph_AChart11" hidden="1">'[1]annex 6 attribution to blocks '!#REF!</definedName>
    <definedName name="__123Graph_AChart12" localSheetId="11" hidden="1">'[1]annex 6 attribution to blocks '!#REF!</definedName>
    <definedName name="__123Graph_AChart12" hidden="1">'[1]annex 6 attribution to blocks '!#REF!</definedName>
    <definedName name="__123Graph_AChart13" hidden="1">'[1]annex 6 attribution to blocks '!#REF!</definedName>
    <definedName name="__123Graph_AChart14" hidden="1">'[1]annex 6 attribution to blocks '!#REF!</definedName>
    <definedName name="__123Graph_AChart15" hidden="1">'[1]annex 6 attribution to blocks '!#REF!</definedName>
    <definedName name="__123Graph_AChart16" hidden="1">'[1]annex 6 attribution to blocks '!#REF!</definedName>
    <definedName name="__123Graph_AChart17" hidden="1">'[1]annex 6 attribution to blocks '!#REF!</definedName>
    <definedName name="__123Graph_AChart18" hidden="1">'[1]annex 6 attribution to blocks '!#REF!</definedName>
    <definedName name="__123Graph_AChart19" hidden="1">'[1]annex 6 attribution to blocks '!#REF!</definedName>
    <definedName name="__123Graph_AChart2" hidden="1">'[1]annex 6 attribution to blocks '!#REF!</definedName>
    <definedName name="__123Graph_AChart20" hidden="1">'[1]annex 6 attribution to blocks '!#REF!</definedName>
    <definedName name="__123Graph_AChart21" hidden="1">'[1]annex 6 attribution to blocks '!#REF!</definedName>
    <definedName name="__123Graph_AChart3" hidden="1">'[1]annex 6 attribution to blocks '!#REF!</definedName>
    <definedName name="__123Graph_AChart4" hidden="1">'[1]annex 6 attribution to blocks '!#REF!</definedName>
    <definedName name="__123Graph_AChart5" hidden="1">'[1]annex 6 attribution to blocks '!#REF!</definedName>
    <definedName name="__123Graph_AChart6" hidden="1">'[1]annex 6 attribution to blocks '!#REF!</definedName>
    <definedName name="__123Graph_AChart7" hidden="1">'[1]annex 6 attribution to blocks '!#REF!</definedName>
    <definedName name="__123Graph_AChart8" hidden="1">'[2]annex 6 attribution to blocks '!#REF!</definedName>
    <definedName name="__123Graph_AChart9" hidden="1">'[1]annex 6 attribution to blocks '!#REF!</definedName>
    <definedName name="__123Graph_ACurrent" hidden="1">'[1]annex 6 attribution to blocks '!#REF!</definedName>
    <definedName name="__123Graph_X" hidden="1">'[1]annex 6 attribution to blocks '!#REF!</definedName>
    <definedName name="__123Graph_XChart1" hidden="1">'[1]annex 6 attribution to blocks '!#REF!</definedName>
    <definedName name="__123Graph_XChart10" hidden="1">'[1]annex 6 attribution to blocks '!#REF!</definedName>
    <definedName name="__123Graph_XChart11" hidden="1">'[1]annex 6 attribution to blocks '!#REF!</definedName>
    <definedName name="__123Graph_XChart12" hidden="1">'[1]annex 6 attribution to blocks '!#REF!</definedName>
    <definedName name="__123Graph_XChart13" hidden="1">'[1]annex 6 attribution to blocks '!#REF!</definedName>
    <definedName name="__123Graph_XChart14" hidden="1">'[1]annex 6 attribution to blocks '!#REF!</definedName>
    <definedName name="__123Graph_XChart15" hidden="1">'[1]annex 6 attribution to blocks '!#REF!</definedName>
    <definedName name="__123Graph_XChart16" hidden="1">'[1]annex 6 attribution to blocks '!#REF!</definedName>
    <definedName name="__123Graph_XChart17" hidden="1">'[1]annex 6 attribution to blocks '!#REF!</definedName>
    <definedName name="__123Graph_XChart18" hidden="1">'[1]annex 6 attribution to blocks '!#REF!</definedName>
    <definedName name="__123Graph_XChart19" hidden="1">'[1]annex 6 attribution to blocks '!#REF!</definedName>
    <definedName name="__123Graph_XChart2" hidden="1">'[1]annex 6 attribution to blocks '!#REF!</definedName>
    <definedName name="__123Graph_XChart20" hidden="1">'[1]annex 6 attribution to blocks '!#REF!</definedName>
    <definedName name="__123Graph_XChart21" hidden="1">'[1]annex 6 attribution to blocks '!#REF!</definedName>
    <definedName name="__123Graph_XChart3" hidden="1">'[1]annex 6 attribution to blocks '!#REF!</definedName>
    <definedName name="__123Graph_XChart4" hidden="1">'[1]annex 6 attribution to blocks '!#REF!</definedName>
    <definedName name="__123Graph_XChart5" hidden="1">'[1]annex 6 attribution to blocks '!#REF!</definedName>
    <definedName name="__123Graph_XChart6" hidden="1">'[1]annex 6 attribution to blocks '!#REF!</definedName>
    <definedName name="__123Graph_XChart7" hidden="1">'[1]annex 6 attribution to blocks '!#REF!</definedName>
    <definedName name="__123Graph_XChart8" hidden="1">'[2]annex 6 attribution to blocks '!#REF!</definedName>
    <definedName name="__123Graph_XChart9" hidden="1">'[1]annex 6 attribution to blocks '!#REF!</definedName>
    <definedName name="__123Graph_XCurrent" hidden="1">'[1]annex 6 attribution to blocks '!#REF!</definedName>
    <definedName name="ANDREWES" localSheetId="1">#REF!</definedName>
    <definedName name="ANDREWES" localSheetId="2">#REF!</definedName>
    <definedName name="ANDREWES" localSheetId="3">#REF!</definedName>
    <definedName name="ANDREWES" localSheetId="4">#REF!</definedName>
    <definedName name="ANDREWES" localSheetId="5">#REF!</definedName>
    <definedName name="ANDREWES" localSheetId="6">#REF!</definedName>
    <definedName name="ANDREWES" localSheetId="7">#REF!</definedName>
    <definedName name="ANDREWES" localSheetId="8">#REF!</definedName>
    <definedName name="ANDREWES" localSheetId="9">#REF!</definedName>
    <definedName name="ANDREWES" localSheetId="10">#REF!</definedName>
    <definedName name="ANDREWES" localSheetId="0">#REF!</definedName>
    <definedName name="ANDREWES" localSheetId="11">#REF!</definedName>
    <definedName name="BEN_JONSON" localSheetId="1">#REF!</definedName>
    <definedName name="BEN_JONSON" localSheetId="2">#REF!</definedName>
    <definedName name="BEN_JONSON" localSheetId="3">#REF!</definedName>
    <definedName name="BEN_JONSON" localSheetId="4">#REF!</definedName>
    <definedName name="BEN_JONSON" localSheetId="5">#REF!</definedName>
    <definedName name="BEN_JONSON" localSheetId="6">#REF!</definedName>
    <definedName name="BEN_JONSON" localSheetId="7">#REF!</definedName>
    <definedName name="BEN_JONSON" localSheetId="8">#REF!</definedName>
    <definedName name="BEN_JONSON" localSheetId="9">#REF!</definedName>
    <definedName name="BEN_JONSON" localSheetId="10">#REF!</definedName>
    <definedName name="BEN_JONSON" localSheetId="0">#REF!</definedName>
    <definedName name="BEN_JONSON" localSheetId="11">#REF!</definedName>
    <definedName name="BRANDON" localSheetId="1">#REF!</definedName>
    <definedName name="BRANDON" localSheetId="2">#REF!</definedName>
    <definedName name="BRANDON" localSheetId="3">#REF!</definedName>
    <definedName name="BRANDON" localSheetId="4">#REF!</definedName>
    <definedName name="BRANDON" localSheetId="5">#REF!</definedName>
    <definedName name="BRANDON" localSheetId="6">#REF!</definedName>
    <definedName name="BRANDON" localSheetId="7">#REF!</definedName>
    <definedName name="BRANDON" localSheetId="8">#REF!</definedName>
    <definedName name="BRANDON" localSheetId="9">#REF!</definedName>
    <definedName name="BRANDON" localSheetId="10">#REF!</definedName>
    <definedName name="BRANDON" localSheetId="0">#REF!</definedName>
    <definedName name="BRANDON" localSheetId="11">#REF!</definedName>
    <definedName name="BRETON" localSheetId="1">#REF!</definedName>
    <definedName name="BRETON" localSheetId="2">#REF!</definedName>
    <definedName name="BRETON" localSheetId="3">#REF!</definedName>
    <definedName name="BRETON" localSheetId="4">#REF!</definedName>
    <definedName name="BRETON" localSheetId="5">#REF!</definedName>
    <definedName name="BRETON" localSheetId="6">#REF!</definedName>
    <definedName name="BRETON" localSheetId="7">#REF!</definedName>
    <definedName name="BRETON" localSheetId="8">#REF!</definedName>
    <definedName name="BRETON" localSheetId="9">#REF!</definedName>
    <definedName name="BRETON" localSheetId="10">#REF!</definedName>
    <definedName name="BRETON" localSheetId="0">#REF!</definedName>
    <definedName name="BRETON" localSheetId="11">#REF!</definedName>
    <definedName name="BRYER" localSheetId="1">#REF!</definedName>
    <definedName name="BRYER" localSheetId="2">#REF!</definedName>
    <definedName name="BRYER" localSheetId="3">#REF!</definedName>
    <definedName name="BRYER" localSheetId="4">#REF!</definedName>
    <definedName name="BRYER" localSheetId="5">#REF!</definedName>
    <definedName name="BRYER" localSheetId="6">#REF!</definedName>
    <definedName name="BRYER" localSheetId="7">#REF!</definedName>
    <definedName name="BRYER" localSheetId="8">#REF!</definedName>
    <definedName name="BRYER" localSheetId="9">#REF!</definedName>
    <definedName name="BRYER" localSheetId="10">#REF!</definedName>
    <definedName name="BRYER" localSheetId="0">#REF!</definedName>
    <definedName name="BRYER" localSheetId="11">#REF!</definedName>
    <definedName name="BUNYAN" localSheetId="1">#REF!</definedName>
    <definedName name="BUNYAN" localSheetId="2">#REF!</definedName>
    <definedName name="BUNYAN" localSheetId="3">#REF!</definedName>
    <definedName name="BUNYAN" localSheetId="4">#REF!</definedName>
    <definedName name="BUNYAN" localSheetId="5">#REF!</definedName>
    <definedName name="BUNYAN" localSheetId="6">#REF!</definedName>
    <definedName name="BUNYAN" localSheetId="7">#REF!</definedName>
    <definedName name="BUNYAN" localSheetId="8">#REF!</definedName>
    <definedName name="BUNYAN" localSheetId="9">#REF!</definedName>
    <definedName name="BUNYAN" localSheetId="10">#REF!</definedName>
    <definedName name="BUNYAN" localSheetId="0">#REF!</definedName>
    <definedName name="BUNYAN" localSheetId="11">#REF!</definedName>
    <definedName name="CROMWELL" localSheetId="1">#REF!</definedName>
    <definedName name="CROMWELL" localSheetId="2">#REF!</definedName>
    <definedName name="CROMWELL" localSheetId="3">#REF!</definedName>
    <definedName name="CROMWELL" localSheetId="4">#REF!</definedName>
    <definedName name="CROMWELL" localSheetId="5">#REF!</definedName>
    <definedName name="CROMWELL" localSheetId="6">#REF!</definedName>
    <definedName name="CROMWELL" localSheetId="7">#REF!</definedName>
    <definedName name="CROMWELL" localSheetId="8">#REF!</definedName>
    <definedName name="CROMWELL" localSheetId="9">#REF!</definedName>
    <definedName name="CROMWELL" localSheetId="10">#REF!</definedName>
    <definedName name="CROMWELL" localSheetId="0">#REF!</definedName>
    <definedName name="CROMWELL" localSheetId="11">#REF!</definedName>
    <definedName name="DEFOE" localSheetId="1">#REF!</definedName>
    <definedName name="DEFOE" localSheetId="2">#REF!</definedName>
    <definedName name="DEFOE" localSheetId="3">#REF!</definedName>
    <definedName name="DEFOE" localSheetId="4">#REF!</definedName>
    <definedName name="DEFOE" localSheetId="5">#REF!</definedName>
    <definedName name="DEFOE" localSheetId="6">#REF!</definedName>
    <definedName name="DEFOE" localSheetId="7">#REF!</definedName>
    <definedName name="DEFOE" localSheetId="8">#REF!</definedName>
    <definedName name="DEFOE" localSheetId="9">#REF!</definedName>
    <definedName name="DEFOE" localSheetId="10">#REF!</definedName>
    <definedName name="DEFOE" localSheetId="0">#REF!</definedName>
    <definedName name="DEFOE" localSheetId="11">#REF!</definedName>
    <definedName name="GILBERT" localSheetId="1">#REF!</definedName>
    <definedName name="GILBERT" localSheetId="2">#REF!</definedName>
    <definedName name="GILBERT" localSheetId="3">#REF!</definedName>
    <definedName name="GILBERT" localSheetId="4">#REF!</definedName>
    <definedName name="GILBERT" localSheetId="5">#REF!</definedName>
    <definedName name="GILBERT" localSheetId="6">#REF!</definedName>
    <definedName name="GILBERT" localSheetId="7">#REF!</definedName>
    <definedName name="GILBERT" localSheetId="8">#REF!</definedName>
    <definedName name="GILBERT" localSheetId="9">#REF!</definedName>
    <definedName name="GILBERT" localSheetId="10">#REF!</definedName>
    <definedName name="GILBERT" localSheetId="0">#REF!</definedName>
    <definedName name="GILBERT" localSheetId="11">#REF!</definedName>
    <definedName name="ITEM" localSheetId="1">#REF!</definedName>
    <definedName name="ITEM" localSheetId="2">#REF!</definedName>
    <definedName name="ITEM" localSheetId="3">#REF!</definedName>
    <definedName name="ITEM" localSheetId="4">#REF!</definedName>
    <definedName name="ITEM" localSheetId="5">#REF!</definedName>
    <definedName name="ITEM" localSheetId="6">#REF!</definedName>
    <definedName name="ITEM" localSheetId="7">#REF!</definedName>
    <definedName name="ITEM" localSheetId="8">#REF!</definedName>
    <definedName name="ITEM" localSheetId="9">#REF!</definedName>
    <definedName name="ITEM" localSheetId="10">#REF!</definedName>
    <definedName name="ITEM" localSheetId="0">#REF!</definedName>
    <definedName name="ITEM" localSheetId="11">#REF!</definedName>
    <definedName name="J.TRUNDLE" localSheetId="1">#REF!</definedName>
    <definedName name="J.TRUNDLE" localSheetId="2">#REF!</definedName>
    <definedName name="J.TRUNDLE" localSheetId="3">#REF!</definedName>
    <definedName name="J.TRUNDLE" localSheetId="4">#REF!</definedName>
    <definedName name="J.TRUNDLE" localSheetId="5">#REF!</definedName>
    <definedName name="J.TRUNDLE" localSheetId="6">#REF!</definedName>
    <definedName name="J.TRUNDLE" localSheetId="7">#REF!</definedName>
    <definedName name="J.TRUNDLE" localSheetId="8">#REF!</definedName>
    <definedName name="J.TRUNDLE" localSheetId="9">#REF!</definedName>
    <definedName name="J.TRUNDLE" localSheetId="10">#REF!</definedName>
    <definedName name="J.TRUNDLE" localSheetId="0">#REF!</definedName>
    <definedName name="J.TRUNDLE" localSheetId="11">#REF!</definedName>
    <definedName name="L.JONES" localSheetId="1">#REF!</definedName>
    <definedName name="L.JONES" localSheetId="2">#REF!</definedName>
    <definedName name="L.JONES" localSheetId="3">#REF!</definedName>
    <definedName name="L.JONES" localSheetId="4">#REF!</definedName>
    <definedName name="L.JONES" localSheetId="5">#REF!</definedName>
    <definedName name="L.JONES" localSheetId="6">#REF!</definedName>
    <definedName name="L.JONES" localSheetId="7">#REF!</definedName>
    <definedName name="L.JONES" localSheetId="8">#REF!</definedName>
    <definedName name="L.JONES" localSheetId="9">#REF!</definedName>
    <definedName name="L.JONES" localSheetId="10">#REF!</definedName>
    <definedName name="L.JONES" localSheetId="0">#REF!</definedName>
    <definedName name="L.JONES" localSheetId="11">#REF!</definedName>
    <definedName name="LAUDERDALE" localSheetId="1">#REF!</definedName>
    <definedName name="LAUDERDALE" localSheetId="2">#REF!</definedName>
    <definedName name="LAUDERDALE" localSheetId="3">#REF!</definedName>
    <definedName name="LAUDERDALE" localSheetId="4">#REF!</definedName>
    <definedName name="LAUDERDALE" localSheetId="5">#REF!</definedName>
    <definedName name="LAUDERDALE" localSheetId="6">#REF!</definedName>
    <definedName name="LAUDERDALE" localSheetId="7">#REF!</definedName>
    <definedName name="LAUDERDALE" localSheetId="8">#REF!</definedName>
    <definedName name="LAUDERDALE" localSheetId="9">#REF!</definedName>
    <definedName name="LAUDERDALE" localSheetId="10">#REF!</definedName>
    <definedName name="LAUDERDALE" localSheetId="0">#REF!</definedName>
    <definedName name="LAUDERDALE" localSheetId="11">#REF!</definedName>
    <definedName name="MILTON" localSheetId="1">#REF!</definedName>
    <definedName name="MILTON" localSheetId="2">#REF!</definedName>
    <definedName name="MILTON" localSheetId="3">#REF!</definedName>
    <definedName name="MILTON" localSheetId="4">#REF!</definedName>
    <definedName name="MILTON" localSheetId="5">#REF!</definedName>
    <definedName name="MILTON" localSheetId="6">#REF!</definedName>
    <definedName name="MILTON" localSheetId="7">#REF!</definedName>
    <definedName name="MILTON" localSheetId="8">#REF!</definedName>
    <definedName name="MILTON" localSheetId="9">#REF!</definedName>
    <definedName name="MILTON" localSheetId="10">#REF!</definedName>
    <definedName name="MILTON" localSheetId="0">#REF!</definedName>
    <definedName name="MILTON" localSheetId="11">#REF!</definedName>
    <definedName name="MOUNTJOY" localSheetId="1">#REF!</definedName>
    <definedName name="MOUNTJOY" localSheetId="2">#REF!</definedName>
    <definedName name="MOUNTJOY" localSheetId="3">#REF!</definedName>
    <definedName name="MOUNTJOY" localSheetId="4">#REF!</definedName>
    <definedName name="MOUNTJOY" localSheetId="5">#REF!</definedName>
    <definedName name="MOUNTJOY" localSheetId="6">#REF!</definedName>
    <definedName name="MOUNTJOY" localSheetId="7">#REF!</definedName>
    <definedName name="MOUNTJOY" localSheetId="8">#REF!</definedName>
    <definedName name="MOUNTJOY" localSheetId="9">#REF!</definedName>
    <definedName name="MOUNTJOY" localSheetId="10">#REF!</definedName>
    <definedName name="MOUNTJOY" localSheetId="0">#REF!</definedName>
    <definedName name="MOUNTJOY" localSheetId="11">#REF!</definedName>
    <definedName name="SEDDON" localSheetId="1">#REF!</definedName>
    <definedName name="SEDDON" localSheetId="2">#REF!</definedName>
    <definedName name="SEDDON" localSheetId="3">#REF!</definedName>
    <definedName name="SEDDON" localSheetId="4">#REF!</definedName>
    <definedName name="SEDDON" localSheetId="5">#REF!</definedName>
    <definedName name="SEDDON" localSheetId="6">#REF!</definedName>
    <definedName name="SEDDON" localSheetId="7">#REF!</definedName>
    <definedName name="SEDDON" localSheetId="8">#REF!</definedName>
    <definedName name="SEDDON" localSheetId="9">#REF!</definedName>
    <definedName name="SEDDON" localSheetId="10">#REF!</definedName>
    <definedName name="SEDDON" localSheetId="0">#REF!</definedName>
    <definedName name="SEDDON" localSheetId="11">#REF!</definedName>
    <definedName name="SHAKESPEARE" localSheetId="1">#REF!</definedName>
    <definedName name="SHAKESPEARE" localSheetId="2">#REF!</definedName>
    <definedName name="SHAKESPEARE" localSheetId="3">#REF!</definedName>
    <definedName name="SHAKESPEARE" localSheetId="4">#REF!</definedName>
    <definedName name="SHAKESPEARE" localSheetId="5">#REF!</definedName>
    <definedName name="SHAKESPEARE" localSheetId="6">#REF!</definedName>
    <definedName name="SHAKESPEARE" localSheetId="7">#REF!</definedName>
    <definedName name="SHAKESPEARE" localSheetId="8">#REF!</definedName>
    <definedName name="SHAKESPEARE" localSheetId="9">#REF!</definedName>
    <definedName name="SHAKESPEARE" localSheetId="10">#REF!</definedName>
    <definedName name="SHAKESPEARE" localSheetId="0">#REF!</definedName>
    <definedName name="SHAKESPEARE" localSheetId="11">#REF!</definedName>
    <definedName name="SPEED" localSheetId="1">#REF!</definedName>
    <definedName name="SPEED" localSheetId="2">#REF!</definedName>
    <definedName name="SPEED" localSheetId="3">#REF!</definedName>
    <definedName name="SPEED" localSheetId="4">#REF!</definedName>
    <definedName name="SPEED" localSheetId="5">#REF!</definedName>
    <definedName name="SPEED" localSheetId="6">#REF!</definedName>
    <definedName name="SPEED" localSheetId="7">#REF!</definedName>
    <definedName name="SPEED" localSheetId="8">#REF!</definedName>
    <definedName name="SPEED" localSheetId="9">#REF!</definedName>
    <definedName name="SPEED" localSheetId="10">#REF!</definedName>
    <definedName name="SPEED" localSheetId="0">#REF!</definedName>
    <definedName name="SPEED" localSheetId="11">#REF!</definedName>
    <definedName name="THOMAS_MORE" localSheetId="1">#REF!</definedName>
    <definedName name="THOMAS_MORE" localSheetId="2">#REF!</definedName>
    <definedName name="THOMAS_MORE" localSheetId="3">#REF!</definedName>
    <definedName name="THOMAS_MORE" localSheetId="4">#REF!</definedName>
    <definedName name="THOMAS_MORE" localSheetId="5">#REF!</definedName>
    <definedName name="THOMAS_MORE" localSheetId="6">#REF!</definedName>
    <definedName name="THOMAS_MORE" localSheetId="7">#REF!</definedName>
    <definedName name="THOMAS_MORE" localSheetId="8">#REF!</definedName>
    <definedName name="THOMAS_MORE" localSheetId="9">#REF!</definedName>
    <definedName name="THOMAS_MORE" localSheetId="10">#REF!</definedName>
    <definedName name="THOMAS_MORE" localSheetId="0">#REF!</definedName>
    <definedName name="THOMAS_MORE" localSheetId="11">#REF!</definedName>
    <definedName name="WALLSIDE__" localSheetId="1">#REF!</definedName>
    <definedName name="WALLSIDE__" localSheetId="2">#REF!</definedName>
    <definedName name="WALLSIDE__" localSheetId="3">#REF!</definedName>
    <definedName name="WALLSIDE__" localSheetId="4">#REF!</definedName>
    <definedName name="WALLSIDE__" localSheetId="5">#REF!</definedName>
    <definedName name="WALLSIDE__" localSheetId="6">#REF!</definedName>
    <definedName name="WALLSIDE__" localSheetId="7">#REF!</definedName>
    <definedName name="WALLSIDE__" localSheetId="8">#REF!</definedName>
    <definedName name="WALLSIDE__" localSheetId="9">#REF!</definedName>
    <definedName name="WALLSIDE__" localSheetId="10">#REF!</definedName>
    <definedName name="WALLSIDE__" localSheetId="0">#REF!</definedName>
    <definedName name="WALLSIDE__" localSheetId="11">#REF!</definedName>
    <definedName name="WILLOUGHBY" localSheetId="1">#REF!</definedName>
    <definedName name="WILLOUGHBY" localSheetId="2">#REF!</definedName>
    <definedName name="WILLOUGHBY" localSheetId="3">#REF!</definedName>
    <definedName name="WILLOUGHBY" localSheetId="4">#REF!</definedName>
    <definedName name="WILLOUGHBY" localSheetId="5">#REF!</definedName>
    <definedName name="WILLOUGHBY" localSheetId="6">#REF!</definedName>
    <definedName name="WILLOUGHBY" localSheetId="7">#REF!</definedName>
    <definedName name="WILLOUGHBY" localSheetId="8">#REF!</definedName>
    <definedName name="WILLOUGHBY" localSheetId="9">#REF!</definedName>
    <definedName name="WILLOUGHBY" localSheetId="10">#REF!</definedName>
    <definedName name="WILLOUGHBY" localSheetId="0">#REF!</definedName>
    <definedName name="WILLOUGHBY" localSheetId="11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6" l="1"/>
  <c r="C39" i="15"/>
  <c r="E39" i="15" s="1"/>
  <c r="G39" i="15" s="1"/>
  <c r="B39" i="15"/>
  <c r="D39" i="15" s="1"/>
  <c r="C38" i="15"/>
  <c r="E38" i="15" s="1"/>
  <c r="G38" i="15" s="1"/>
  <c r="B38" i="15"/>
  <c r="D38" i="15" s="1"/>
  <c r="C37" i="15"/>
  <c r="C41" i="15" s="1"/>
  <c r="B37" i="15"/>
  <c r="B41" i="15" s="1"/>
  <c r="I32" i="15"/>
  <c r="D32" i="15"/>
  <c r="C32" i="15"/>
  <c r="E32" i="15" s="1"/>
  <c r="G32" i="15" s="1"/>
  <c r="B32" i="15"/>
  <c r="G27" i="15"/>
  <c r="C27" i="15"/>
  <c r="B27" i="15"/>
  <c r="E26" i="15"/>
  <c r="G26" i="15" s="1"/>
  <c r="D26" i="15"/>
  <c r="C26" i="15"/>
  <c r="B26" i="15"/>
  <c r="G25" i="15"/>
  <c r="C25" i="15"/>
  <c r="B25" i="15"/>
  <c r="E24" i="15"/>
  <c r="G24" i="15" s="1"/>
  <c r="D24" i="15"/>
  <c r="C24" i="15"/>
  <c r="B24" i="15"/>
  <c r="C23" i="15"/>
  <c r="E23" i="15" s="1"/>
  <c r="B23" i="15"/>
  <c r="D23" i="15" s="1"/>
  <c r="D29" i="15" s="1"/>
  <c r="G22" i="15"/>
  <c r="C22" i="15"/>
  <c r="C29" i="15" s="1"/>
  <c r="B22" i="15"/>
  <c r="B29" i="15" s="1"/>
  <c r="B19" i="15"/>
  <c r="C17" i="15"/>
  <c r="E17" i="15" s="1"/>
  <c r="G17" i="15" s="1"/>
  <c r="B17" i="15"/>
  <c r="D17" i="15" s="1"/>
  <c r="E16" i="15"/>
  <c r="G16" i="15" s="1"/>
  <c r="D16" i="15"/>
  <c r="C16" i="15"/>
  <c r="B16" i="15"/>
  <c r="C15" i="15"/>
  <c r="E15" i="15" s="1"/>
  <c r="G15" i="15" s="1"/>
  <c r="B15" i="15"/>
  <c r="D15" i="15" s="1"/>
  <c r="C14" i="15"/>
  <c r="E14" i="15" s="1"/>
  <c r="G14" i="15" s="1"/>
  <c r="B14" i="15"/>
  <c r="D14" i="15" s="1"/>
  <c r="D13" i="15"/>
  <c r="C13" i="15"/>
  <c r="E13" i="15" s="1"/>
  <c r="G13" i="15" s="1"/>
  <c r="B13" i="15"/>
  <c r="C12" i="15"/>
  <c r="E12" i="15" s="1"/>
  <c r="B12" i="15"/>
  <c r="D12" i="15" s="1"/>
  <c r="I8" i="15"/>
  <c r="C8" i="15"/>
  <c r="E8" i="15" s="1"/>
  <c r="B8" i="15"/>
  <c r="D8" i="15" s="1"/>
  <c r="C39" i="4"/>
  <c r="C39" i="10" s="1"/>
  <c r="E39" i="10" s="1"/>
  <c r="G39" i="10" s="1"/>
  <c r="C38" i="4"/>
  <c r="C38" i="6" s="1"/>
  <c r="E38" i="6" s="1"/>
  <c r="G38" i="6" s="1"/>
  <c r="C37" i="4"/>
  <c r="C32" i="4"/>
  <c r="C27" i="4"/>
  <c r="C26" i="4"/>
  <c r="C25" i="4"/>
  <c r="C24" i="4"/>
  <c r="C23" i="4"/>
  <c r="C22" i="4"/>
  <c r="C17" i="4"/>
  <c r="C16" i="4"/>
  <c r="C15" i="4"/>
  <c r="C14" i="4"/>
  <c r="C13" i="4"/>
  <c r="C12" i="4"/>
  <c r="C8" i="4"/>
  <c r="B39" i="4"/>
  <c r="B39" i="7" s="1"/>
  <c r="D39" i="7" s="1"/>
  <c r="B38" i="4"/>
  <c r="B37" i="4"/>
  <c r="B32" i="4"/>
  <c r="B27" i="4"/>
  <c r="B26" i="4"/>
  <c r="B25" i="4"/>
  <c r="B24" i="4"/>
  <c r="B23" i="4"/>
  <c r="B22" i="4"/>
  <c r="B17" i="4"/>
  <c r="B16" i="4"/>
  <c r="B15" i="4"/>
  <c r="B14" i="4"/>
  <c r="B13" i="4"/>
  <c r="B12" i="4"/>
  <c r="B8" i="4"/>
  <c r="G23" i="15" l="1"/>
  <c r="G29" i="15" s="1"/>
  <c r="E29" i="15"/>
  <c r="E34" i="15"/>
  <c r="G8" i="15"/>
  <c r="B34" i="15"/>
  <c r="B42" i="15" s="1"/>
  <c r="D19" i="15"/>
  <c r="D34" i="15" s="1"/>
  <c r="D42" i="15" s="1"/>
  <c r="C42" i="15"/>
  <c r="G12" i="15"/>
  <c r="G19" i="15" s="1"/>
  <c r="E19" i="15"/>
  <c r="C34" i="15"/>
  <c r="I29" i="15"/>
  <c r="C19" i="15"/>
  <c r="I19" i="15" s="1"/>
  <c r="E37" i="15"/>
  <c r="D37" i="15"/>
  <c r="D41" i="15" s="1"/>
  <c r="B38" i="10"/>
  <c r="D38" i="10" s="1"/>
  <c r="B38" i="8"/>
  <c r="D38" i="8" s="1"/>
  <c r="B38" i="14"/>
  <c r="D38" i="14" s="1"/>
  <c r="B39" i="14"/>
  <c r="D39" i="14" s="1"/>
  <c r="B39" i="8"/>
  <c r="D39" i="8" s="1"/>
  <c r="B38" i="7"/>
  <c r="D38" i="7" s="1"/>
  <c r="B38" i="5"/>
  <c r="D38" i="5" s="1"/>
  <c r="B38" i="6"/>
  <c r="D38" i="6" s="1"/>
  <c r="B38" i="12"/>
  <c r="D38" i="12" s="1"/>
  <c r="B38" i="13"/>
  <c r="D38" i="13" s="1"/>
  <c r="B38" i="11"/>
  <c r="D38" i="11" s="1"/>
  <c r="B38" i="9"/>
  <c r="D38" i="9" s="1"/>
  <c r="B39" i="13"/>
  <c r="D39" i="13" s="1"/>
  <c r="B39" i="12"/>
  <c r="D39" i="12" s="1"/>
  <c r="B39" i="11"/>
  <c r="D39" i="11" s="1"/>
  <c r="B39" i="10"/>
  <c r="D39" i="10" s="1"/>
  <c r="B39" i="9"/>
  <c r="D39" i="9" s="1"/>
  <c r="B39" i="5"/>
  <c r="D39" i="5" s="1"/>
  <c r="B39" i="6"/>
  <c r="D39" i="6" s="1"/>
  <c r="C39" i="11"/>
  <c r="E39" i="11" s="1"/>
  <c r="G39" i="11" s="1"/>
  <c r="C38" i="5"/>
  <c r="E38" i="5" s="1"/>
  <c r="G38" i="5" s="1"/>
  <c r="C38" i="7"/>
  <c r="E38" i="7" s="1"/>
  <c r="G38" i="7" s="1"/>
  <c r="C38" i="13"/>
  <c r="E38" i="13" s="1"/>
  <c r="G38" i="13" s="1"/>
  <c r="C39" i="9"/>
  <c r="E39" i="9" s="1"/>
  <c r="G39" i="9" s="1"/>
  <c r="C38" i="12"/>
  <c r="E38" i="12" s="1"/>
  <c r="G38" i="12" s="1"/>
  <c r="C39" i="8"/>
  <c r="E39" i="8" s="1"/>
  <c r="G39" i="8" s="1"/>
  <c r="C38" i="11"/>
  <c r="E38" i="11" s="1"/>
  <c r="G38" i="11" s="1"/>
  <c r="C39" i="5"/>
  <c r="E39" i="5" s="1"/>
  <c r="G39" i="5" s="1"/>
  <c r="C39" i="7"/>
  <c r="E39" i="7" s="1"/>
  <c r="G39" i="7" s="1"/>
  <c r="C38" i="10"/>
  <c r="E38" i="10" s="1"/>
  <c r="G38" i="10" s="1"/>
  <c r="C39" i="14"/>
  <c r="E39" i="14" s="1"/>
  <c r="G39" i="14" s="1"/>
  <c r="C39" i="6"/>
  <c r="E39" i="6" s="1"/>
  <c r="G39" i="6" s="1"/>
  <c r="C38" i="9"/>
  <c r="E38" i="9" s="1"/>
  <c r="G38" i="9" s="1"/>
  <c r="C39" i="13"/>
  <c r="E39" i="13" s="1"/>
  <c r="G39" i="13" s="1"/>
  <c r="C38" i="8"/>
  <c r="E38" i="8" s="1"/>
  <c r="G38" i="8" s="1"/>
  <c r="C39" i="12"/>
  <c r="E39" i="12" s="1"/>
  <c r="G39" i="12" s="1"/>
  <c r="C38" i="14"/>
  <c r="E38" i="14" s="1"/>
  <c r="G38" i="14" s="1"/>
  <c r="E41" i="15" l="1"/>
  <c r="G37" i="15"/>
  <c r="G41" i="15" s="1"/>
  <c r="G34" i="15"/>
  <c r="I34" i="15"/>
  <c r="E42" i="15"/>
  <c r="E16" i="4"/>
  <c r="E14" i="4"/>
  <c r="E22" i="4"/>
  <c r="E26" i="4"/>
  <c r="E32" i="4"/>
  <c r="E8" i="4"/>
  <c r="E15" i="4"/>
  <c r="E23" i="4"/>
  <c r="E27" i="4"/>
  <c r="E12" i="4"/>
  <c r="E24" i="4"/>
  <c r="E17" i="4"/>
  <c r="E25" i="4"/>
  <c r="E44" i="15" l="1"/>
  <c r="G44" i="15" s="1"/>
  <c r="G42" i="15"/>
  <c r="B29" i="4"/>
  <c r="C19" i="4" l="1"/>
  <c r="B37" i="14"/>
  <c r="B37" i="13"/>
  <c r="B37" i="12"/>
  <c r="B37" i="11"/>
  <c r="B37" i="10"/>
  <c r="B37" i="6"/>
  <c r="B37" i="8"/>
  <c r="B37" i="7"/>
  <c r="B37" i="9"/>
  <c r="D37" i="9" s="1"/>
  <c r="C29" i="4" l="1"/>
  <c r="E29" i="4" s="1"/>
  <c r="D37" i="14"/>
  <c r="D37" i="13"/>
  <c r="D37" i="12"/>
  <c r="D37" i="11"/>
  <c r="D37" i="10"/>
  <c r="D37" i="6"/>
  <c r="D37" i="8"/>
  <c r="D37" i="7"/>
  <c r="B37" i="5"/>
  <c r="D37" i="5" s="1"/>
  <c r="C37" i="8"/>
  <c r="E37" i="8" s="1"/>
  <c r="G37" i="8" s="1"/>
  <c r="C34" i="4" l="1"/>
  <c r="C37" i="7"/>
  <c r="E37" i="7" s="1"/>
  <c r="G37" i="7" s="1"/>
  <c r="C37" i="6"/>
  <c r="E37" i="6" s="1"/>
  <c r="G37" i="6" s="1"/>
  <c r="C37" i="10"/>
  <c r="E37" i="10" s="1"/>
  <c r="G37" i="10" s="1"/>
  <c r="C37" i="11"/>
  <c r="E37" i="11" s="1"/>
  <c r="G37" i="11" s="1"/>
  <c r="C37" i="12"/>
  <c r="E37" i="12" s="1"/>
  <c r="G37" i="12" s="1"/>
  <c r="C37" i="13"/>
  <c r="E37" i="13" s="1"/>
  <c r="G37" i="13" s="1"/>
  <c r="C37" i="14"/>
  <c r="C37" i="5"/>
  <c r="E37" i="5" s="1"/>
  <c r="G37" i="5" s="1"/>
  <c r="C37" i="9"/>
  <c r="E37" i="9" s="1"/>
  <c r="G37" i="9" s="1"/>
  <c r="C41" i="4"/>
  <c r="E37" i="14" l="1"/>
  <c r="G37" i="14" s="1"/>
  <c r="C42" i="4"/>
  <c r="B19" i="4" l="1"/>
  <c r="E19" i="4" l="1"/>
  <c r="B34" i="4"/>
  <c r="E34" i="4" s="1"/>
  <c r="D41" i="8" l="1"/>
  <c r="D41" i="12"/>
  <c r="C41" i="7"/>
  <c r="C25" i="9"/>
  <c r="E25" i="9" s="1"/>
  <c r="G25" i="9" s="1"/>
  <c r="C24" i="9"/>
  <c r="E24" i="9" s="1"/>
  <c r="G24" i="9" s="1"/>
  <c r="C23" i="9"/>
  <c r="E23" i="9" s="1"/>
  <c r="G23" i="9" s="1"/>
  <c r="C22" i="9"/>
  <c r="E22" i="9" s="1"/>
  <c r="G22" i="9" s="1"/>
  <c r="D41" i="7"/>
  <c r="D41" i="6"/>
  <c r="D41" i="11"/>
  <c r="D41" i="13"/>
  <c r="D41" i="5"/>
  <c r="C8" i="9"/>
  <c r="C12" i="9"/>
  <c r="E12" i="9" s="1"/>
  <c r="G12" i="9" s="1"/>
  <c r="C13" i="9"/>
  <c r="E13" i="9" s="1"/>
  <c r="G13" i="9" s="1"/>
  <c r="C14" i="9"/>
  <c r="E14" i="9" s="1"/>
  <c r="G14" i="9" s="1"/>
  <c r="C15" i="9"/>
  <c r="E15" i="9" s="1"/>
  <c r="G15" i="9" s="1"/>
  <c r="C16" i="9"/>
  <c r="E16" i="9" s="1"/>
  <c r="G16" i="9" s="1"/>
  <c r="C17" i="9"/>
  <c r="E17" i="9" s="1"/>
  <c r="G17" i="9" s="1"/>
  <c r="C26" i="9"/>
  <c r="E26" i="9" s="1"/>
  <c r="C32" i="9"/>
  <c r="C8" i="7"/>
  <c r="C12" i="7"/>
  <c r="E12" i="7" s="1"/>
  <c r="G12" i="7" s="1"/>
  <c r="C13" i="7"/>
  <c r="E13" i="7" s="1"/>
  <c r="G13" i="7" s="1"/>
  <c r="C14" i="7"/>
  <c r="E14" i="7" s="1"/>
  <c r="G14" i="7" s="1"/>
  <c r="C15" i="7"/>
  <c r="E15" i="7" s="1"/>
  <c r="G15" i="7" s="1"/>
  <c r="C16" i="7"/>
  <c r="E16" i="7" s="1"/>
  <c r="G16" i="7" s="1"/>
  <c r="C17" i="7"/>
  <c r="E17" i="7" s="1"/>
  <c r="G17" i="7" s="1"/>
  <c r="C22" i="7"/>
  <c r="E22" i="7" s="1"/>
  <c r="G22" i="7" s="1"/>
  <c r="C23" i="7"/>
  <c r="E23" i="7" s="1"/>
  <c r="G23" i="7" s="1"/>
  <c r="C24" i="7"/>
  <c r="E24" i="7" s="1"/>
  <c r="G24" i="7" s="1"/>
  <c r="C25" i="7"/>
  <c r="E25" i="7" s="1"/>
  <c r="C26" i="7"/>
  <c r="E26" i="7" s="1"/>
  <c r="G26" i="7" s="1"/>
  <c r="C32" i="7"/>
  <c r="C8" i="8"/>
  <c r="C12" i="8"/>
  <c r="E12" i="8" s="1"/>
  <c r="C13" i="8"/>
  <c r="E13" i="8" s="1"/>
  <c r="G13" i="8" s="1"/>
  <c r="C14" i="8"/>
  <c r="E14" i="8" s="1"/>
  <c r="G14" i="8" s="1"/>
  <c r="C15" i="8"/>
  <c r="E15" i="8" s="1"/>
  <c r="G15" i="8" s="1"/>
  <c r="C16" i="8"/>
  <c r="E16" i="8" s="1"/>
  <c r="G16" i="8" s="1"/>
  <c r="C17" i="8"/>
  <c r="E17" i="8" s="1"/>
  <c r="G17" i="8" s="1"/>
  <c r="C22" i="8"/>
  <c r="E22" i="8" s="1"/>
  <c r="G22" i="8" s="1"/>
  <c r="C23" i="8"/>
  <c r="E23" i="8" s="1"/>
  <c r="G23" i="8" s="1"/>
  <c r="C24" i="8"/>
  <c r="E24" i="8" s="1"/>
  <c r="G24" i="8" s="1"/>
  <c r="C25" i="8"/>
  <c r="E25" i="8" s="1"/>
  <c r="G25" i="8" s="1"/>
  <c r="C26" i="8"/>
  <c r="E26" i="8" s="1"/>
  <c r="G26" i="8" s="1"/>
  <c r="C32" i="8"/>
  <c r="C8" i="6"/>
  <c r="C12" i="6"/>
  <c r="E12" i="6" s="1"/>
  <c r="G12" i="6" s="1"/>
  <c r="C13" i="6"/>
  <c r="E13" i="6" s="1"/>
  <c r="G13" i="6" s="1"/>
  <c r="C14" i="6"/>
  <c r="E14" i="6" s="1"/>
  <c r="G14" i="6" s="1"/>
  <c r="C15" i="6"/>
  <c r="E15" i="6" s="1"/>
  <c r="G15" i="6" s="1"/>
  <c r="C16" i="6"/>
  <c r="E16" i="6" s="1"/>
  <c r="G16" i="6" s="1"/>
  <c r="C17" i="6"/>
  <c r="E17" i="6" s="1"/>
  <c r="G17" i="6" s="1"/>
  <c r="C22" i="6"/>
  <c r="E22" i="6" s="1"/>
  <c r="G22" i="6" s="1"/>
  <c r="C23" i="6"/>
  <c r="E23" i="6" s="1"/>
  <c r="G23" i="6" s="1"/>
  <c r="C24" i="6"/>
  <c r="E24" i="6" s="1"/>
  <c r="G24" i="6" s="1"/>
  <c r="C25" i="6"/>
  <c r="E25" i="6" s="1"/>
  <c r="G25" i="6" s="1"/>
  <c r="C26" i="6"/>
  <c r="E26" i="6" s="1"/>
  <c r="G26" i="6" s="1"/>
  <c r="C32" i="6"/>
  <c r="C8" i="10"/>
  <c r="C12" i="10"/>
  <c r="E12" i="10" s="1"/>
  <c r="C13" i="10"/>
  <c r="E13" i="10" s="1"/>
  <c r="G13" i="10" s="1"/>
  <c r="C14" i="10"/>
  <c r="E14" i="10" s="1"/>
  <c r="G14" i="10" s="1"/>
  <c r="C15" i="10"/>
  <c r="E15" i="10" s="1"/>
  <c r="G15" i="10" s="1"/>
  <c r="C16" i="10"/>
  <c r="E16" i="10" s="1"/>
  <c r="G16" i="10" s="1"/>
  <c r="C17" i="10"/>
  <c r="E17" i="10" s="1"/>
  <c r="G17" i="10" s="1"/>
  <c r="C22" i="10"/>
  <c r="E22" i="10" s="1"/>
  <c r="G22" i="10" s="1"/>
  <c r="C23" i="10"/>
  <c r="E23" i="10" s="1"/>
  <c r="G23" i="10" s="1"/>
  <c r="C24" i="10"/>
  <c r="E24" i="10" s="1"/>
  <c r="G24" i="10" s="1"/>
  <c r="C25" i="10"/>
  <c r="E25" i="10" s="1"/>
  <c r="C26" i="10"/>
  <c r="E26" i="10" s="1"/>
  <c r="G26" i="10" s="1"/>
  <c r="C32" i="10"/>
  <c r="C8" i="11"/>
  <c r="C12" i="11"/>
  <c r="E12" i="11" s="1"/>
  <c r="G12" i="11" s="1"/>
  <c r="C13" i="11"/>
  <c r="E13" i="11" s="1"/>
  <c r="G13" i="11" s="1"/>
  <c r="C14" i="11"/>
  <c r="E14" i="11" s="1"/>
  <c r="G14" i="11" s="1"/>
  <c r="C15" i="11"/>
  <c r="E15" i="11" s="1"/>
  <c r="G15" i="11" s="1"/>
  <c r="C16" i="11"/>
  <c r="E16" i="11" s="1"/>
  <c r="G16" i="11" s="1"/>
  <c r="C17" i="11"/>
  <c r="E17" i="11" s="1"/>
  <c r="G17" i="11" s="1"/>
  <c r="C22" i="11"/>
  <c r="E22" i="11" s="1"/>
  <c r="G22" i="11" s="1"/>
  <c r="C23" i="11"/>
  <c r="E23" i="11" s="1"/>
  <c r="G23" i="11" s="1"/>
  <c r="C24" i="11"/>
  <c r="E24" i="11" s="1"/>
  <c r="G24" i="11" s="1"/>
  <c r="C25" i="11"/>
  <c r="E25" i="11" s="1"/>
  <c r="G25" i="11" s="1"/>
  <c r="C26" i="11"/>
  <c r="E26" i="11" s="1"/>
  <c r="G26" i="11" s="1"/>
  <c r="C32" i="11"/>
  <c r="C8" i="12"/>
  <c r="C12" i="12"/>
  <c r="E12" i="12" s="1"/>
  <c r="G12" i="12" s="1"/>
  <c r="C13" i="12"/>
  <c r="E13" i="12" s="1"/>
  <c r="G13" i="12" s="1"/>
  <c r="C14" i="12"/>
  <c r="E14" i="12" s="1"/>
  <c r="G14" i="12" s="1"/>
  <c r="C15" i="12"/>
  <c r="E15" i="12" s="1"/>
  <c r="G15" i="12" s="1"/>
  <c r="C16" i="12"/>
  <c r="E16" i="12" s="1"/>
  <c r="G16" i="12" s="1"/>
  <c r="C17" i="12"/>
  <c r="E17" i="12" s="1"/>
  <c r="G17" i="12" s="1"/>
  <c r="C22" i="12"/>
  <c r="E22" i="12" s="1"/>
  <c r="G22" i="12" s="1"/>
  <c r="C23" i="12"/>
  <c r="E23" i="12" s="1"/>
  <c r="G23" i="12" s="1"/>
  <c r="C24" i="12"/>
  <c r="E24" i="12" s="1"/>
  <c r="G24" i="12" s="1"/>
  <c r="C25" i="12"/>
  <c r="E25" i="12" s="1"/>
  <c r="C26" i="12"/>
  <c r="E26" i="12" s="1"/>
  <c r="G26" i="12" s="1"/>
  <c r="C32" i="12"/>
  <c r="C8" i="13"/>
  <c r="C12" i="13"/>
  <c r="E12" i="13" s="1"/>
  <c r="G12" i="13" s="1"/>
  <c r="C13" i="13"/>
  <c r="E13" i="13" s="1"/>
  <c r="G13" i="13" s="1"/>
  <c r="C14" i="13"/>
  <c r="E14" i="13" s="1"/>
  <c r="G14" i="13" s="1"/>
  <c r="C15" i="13"/>
  <c r="E15" i="13" s="1"/>
  <c r="G15" i="13" s="1"/>
  <c r="C16" i="13"/>
  <c r="E16" i="13" s="1"/>
  <c r="G16" i="13" s="1"/>
  <c r="C17" i="13"/>
  <c r="E17" i="13" s="1"/>
  <c r="G17" i="13" s="1"/>
  <c r="C22" i="13"/>
  <c r="E22" i="13" s="1"/>
  <c r="G22" i="13" s="1"/>
  <c r="C23" i="13"/>
  <c r="E23" i="13" s="1"/>
  <c r="G23" i="13" s="1"/>
  <c r="C24" i="13"/>
  <c r="E24" i="13" s="1"/>
  <c r="G24" i="13" s="1"/>
  <c r="C25" i="13"/>
  <c r="E25" i="13" s="1"/>
  <c r="G25" i="13" s="1"/>
  <c r="C26" i="13"/>
  <c r="E26" i="13" s="1"/>
  <c r="G26" i="13" s="1"/>
  <c r="C32" i="13"/>
  <c r="C8" i="14"/>
  <c r="C12" i="14"/>
  <c r="C13" i="14"/>
  <c r="C14" i="14"/>
  <c r="C15" i="14"/>
  <c r="C16" i="14"/>
  <c r="C17" i="14"/>
  <c r="C22" i="14"/>
  <c r="C23" i="14"/>
  <c r="C24" i="14"/>
  <c r="C25" i="14"/>
  <c r="C26" i="14"/>
  <c r="C32" i="14"/>
  <c r="C8" i="5"/>
  <c r="C12" i="5"/>
  <c r="E12" i="5" s="1"/>
  <c r="C13" i="5"/>
  <c r="E13" i="5" s="1"/>
  <c r="G13" i="5" s="1"/>
  <c r="C14" i="5"/>
  <c r="E14" i="5" s="1"/>
  <c r="G14" i="5" s="1"/>
  <c r="C15" i="5"/>
  <c r="E15" i="5" s="1"/>
  <c r="G15" i="5" s="1"/>
  <c r="C16" i="5"/>
  <c r="E16" i="5" s="1"/>
  <c r="G16" i="5" s="1"/>
  <c r="C17" i="5"/>
  <c r="E17" i="5" s="1"/>
  <c r="G17" i="5" s="1"/>
  <c r="C22" i="5"/>
  <c r="E22" i="5" s="1"/>
  <c r="C23" i="5"/>
  <c r="E23" i="5" s="1"/>
  <c r="G23" i="5" s="1"/>
  <c r="C24" i="5"/>
  <c r="E24" i="5" s="1"/>
  <c r="G24" i="5" s="1"/>
  <c r="C25" i="5"/>
  <c r="E25" i="5" s="1"/>
  <c r="G25" i="5" s="1"/>
  <c r="C26" i="5"/>
  <c r="E26" i="5" s="1"/>
  <c r="G26" i="5" s="1"/>
  <c r="C32" i="5"/>
  <c r="B8" i="14"/>
  <c r="B12" i="14"/>
  <c r="B13" i="14"/>
  <c r="B14" i="14"/>
  <c r="B15" i="14"/>
  <c r="B16" i="14"/>
  <c r="B17" i="14"/>
  <c r="B19" i="14"/>
  <c r="C19" i="14"/>
  <c r="B22" i="14"/>
  <c r="B23" i="14"/>
  <c r="B24" i="14"/>
  <c r="B25" i="14"/>
  <c r="B26" i="14"/>
  <c r="B27" i="14"/>
  <c r="B29" i="14"/>
  <c r="B32" i="14"/>
  <c r="B8" i="13"/>
  <c r="D8" i="13" s="1"/>
  <c r="B12" i="13"/>
  <c r="D12" i="13" s="1"/>
  <c r="B13" i="13"/>
  <c r="D13" i="13" s="1"/>
  <c r="B14" i="13"/>
  <c r="D14" i="13" s="1"/>
  <c r="B15" i="13"/>
  <c r="D15" i="13" s="1"/>
  <c r="B16" i="13"/>
  <c r="D16" i="13" s="1"/>
  <c r="B17" i="13"/>
  <c r="D17" i="13" s="1"/>
  <c r="B19" i="13"/>
  <c r="C19" i="13"/>
  <c r="B22" i="13"/>
  <c r="D22" i="13" s="1"/>
  <c r="B23" i="13"/>
  <c r="D23" i="13" s="1"/>
  <c r="B24" i="13"/>
  <c r="D24" i="13" s="1"/>
  <c r="B25" i="13"/>
  <c r="D25" i="13" s="1"/>
  <c r="B26" i="13"/>
  <c r="D26" i="13" s="1"/>
  <c r="B27" i="13"/>
  <c r="D27" i="13" s="1"/>
  <c r="B29" i="13"/>
  <c r="B32" i="13"/>
  <c r="D32" i="13" s="1"/>
  <c r="B8" i="12"/>
  <c r="D8" i="12" s="1"/>
  <c r="B12" i="12"/>
  <c r="D12" i="12" s="1"/>
  <c r="B13" i="12"/>
  <c r="D13" i="12" s="1"/>
  <c r="B14" i="12"/>
  <c r="D14" i="12" s="1"/>
  <c r="B15" i="12"/>
  <c r="D15" i="12" s="1"/>
  <c r="B16" i="12"/>
  <c r="D16" i="12" s="1"/>
  <c r="B17" i="12"/>
  <c r="D17" i="12" s="1"/>
  <c r="B19" i="12"/>
  <c r="C19" i="12"/>
  <c r="B22" i="12"/>
  <c r="D22" i="12" s="1"/>
  <c r="B23" i="12"/>
  <c r="D23" i="12" s="1"/>
  <c r="B24" i="12"/>
  <c r="D24" i="12" s="1"/>
  <c r="B25" i="12"/>
  <c r="D25" i="12" s="1"/>
  <c r="B26" i="12"/>
  <c r="D26" i="12" s="1"/>
  <c r="B27" i="12"/>
  <c r="D27" i="12" s="1"/>
  <c r="B29" i="12"/>
  <c r="B32" i="12"/>
  <c r="D32" i="12" s="1"/>
  <c r="B8" i="11"/>
  <c r="D8" i="11" s="1"/>
  <c r="B12" i="11"/>
  <c r="D12" i="11" s="1"/>
  <c r="B13" i="11"/>
  <c r="D13" i="11" s="1"/>
  <c r="B14" i="11"/>
  <c r="D14" i="11" s="1"/>
  <c r="B15" i="11"/>
  <c r="D15" i="11" s="1"/>
  <c r="B16" i="11"/>
  <c r="D16" i="11" s="1"/>
  <c r="B17" i="11"/>
  <c r="D17" i="11" s="1"/>
  <c r="B19" i="11"/>
  <c r="C19" i="11"/>
  <c r="B22" i="11"/>
  <c r="D22" i="11" s="1"/>
  <c r="B23" i="11"/>
  <c r="D23" i="11" s="1"/>
  <c r="B24" i="11"/>
  <c r="D24" i="11" s="1"/>
  <c r="B25" i="11"/>
  <c r="D25" i="11" s="1"/>
  <c r="B26" i="11"/>
  <c r="D26" i="11" s="1"/>
  <c r="B27" i="11"/>
  <c r="D27" i="11" s="1"/>
  <c r="B29" i="11"/>
  <c r="B32" i="11"/>
  <c r="D32" i="11" s="1"/>
  <c r="B8" i="10"/>
  <c r="D8" i="10" s="1"/>
  <c r="B12" i="10"/>
  <c r="D12" i="10" s="1"/>
  <c r="B13" i="10"/>
  <c r="D13" i="10" s="1"/>
  <c r="B14" i="10"/>
  <c r="D14" i="10" s="1"/>
  <c r="B15" i="10"/>
  <c r="D15" i="10" s="1"/>
  <c r="B16" i="10"/>
  <c r="D16" i="10" s="1"/>
  <c r="B17" i="10"/>
  <c r="D17" i="10" s="1"/>
  <c r="B19" i="10"/>
  <c r="C19" i="10"/>
  <c r="B22" i="10"/>
  <c r="D22" i="10" s="1"/>
  <c r="B23" i="10"/>
  <c r="D23" i="10" s="1"/>
  <c r="B24" i="10"/>
  <c r="D24" i="10" s="1"/>
  <c r="B25" i="10"/>
  <c r="D25" i="10" s="1"/>
  <c r="B26" i="10"/>
  <c r="D26" i="10" s="1"/>
  <c r="B27" i="10"/>
  <c r="D27" i="10" s="1"/>
  <c r="B29" i="10"/>
  <c r="B32" i="10"/>
  <c r="D32" i="10" s="1"/>
  <c r="B8" i="6"/>
  <c r="D8" i="6" s="1"/>
  <c r="B12" i="6"/>
  <c r="D12" i="6" s="1"/>
  <c r="B13" i="6"/>
  <c r="D13" i="6" s="1"/>
  <c r="B14" i="6"/>
  <c r="D14" i="6" s="1"/>
  <c r="B15" i="6"/>
  <c r="D15" i="6" s="1"/>
  <c r="B16" i="6"/>
  <c r="D16" i="6" s="1"/>
  <c r="B17" i="6"/>
  <c r="D17" i="6" s="1"/>
  <c r="B19" i="6"/>
  <c r="C19" i="6"/>
  <c r="B22" i="6"/>
  <c r="D22" i="6" s="1"/>
  <c r="B23" i="6"/>
  <c r="D23" i="6" s="1"/>
  <c r="B24" i="6"/>
  <c r="D24" i="6" s="1"/>
  <c r="B25" i="6"/>
  <c r="D25" i="6" s="1"/>
  <c r="B26" i="6"/>
  <c r="D26" i="6" s="1"/>
  <c r="B27" i="6"/>
  <c r="D27" i="6" s="1"/>
  <c r="B29" i="6"/>
  <c r="B32" i="6"/>
  <c r="D32" i="6" s="1"/>
  <c r="B8" i="8"/>
  <c r="D8" i="8" s="1"/>
  <c r="B12" i="8"/>
  <c r="D12" i="8" s="1"/>
  <c r="B13" i="8"/>
  <c r="D13" i="8" s="1"/>
  <c r="B14" i="8"/>
  <c r="D14" i="8" s="1"/>
  <c r="B15" i="8"/>
  <c r="D15" i="8" s="1"/>
  <c r="B16" i="8"/>
  <c r="D16" i="8" s="1"/>
  <c r="B17" i="8"/>
  <c r="D17" i="8" s="1"/>
  <c r="B19" i="8"/>
  <c r="C19" i="8"/>
  <c r="B22" i="8"/>
  <c r="D22" i="8" s="1"/>
  <c r="B23" i="8"/>
  <c r="D23" i="8" s="1"/>
  <c r="B24" i="8"/>
  <c r="D24" i="8" s="1"/>
  <c r="B25" i="8"/>
  <c r="D25" i="8" s="1"/>
  <c r="B26" i="8"/>
  <c r="D26" i="8" s="1"/>
  <c r="B27" i="8"/>
  <c r="D27" i="8" s="1"/>
  <c r="B29" i="8"/>
  <c r="B32" i="8"/>
  <c r="D32" i="8" s="1"/>
  <c r="B8" i="7"/>
  <c r="D8" i="7" s="1"/>
  <c r="B12" i="7"/>
  <c r="D12" i="7" s="1"/>
  <c r="B13" i="7"/>
  <c r="D13" i="7" s="1"/>
  <c r="B14" i="7"/>
  <c r="D14" i="7" s="1"/>
  <c r="B15" i="7"/>
  <c r="D15" i="7" s="1"/>
  <c r="B16" i="7"/>
  <c r="D16" i="7" s="1"/>
  <c r="B17" i="7"/>
  <c r="D17" i="7" s="1"/>
  <c r="B19" i="7"/>
  <c r="C19" i="7"/>
  <c r="B22" i="7"/>
  <c r="D22" i="7" s="1"/>
  <c r="B23" i="7"/>
  <c r="D23" i="7" s="1"/>
  <c r="B24" i="7"/>
  <c r="D24" i="7" s="1"/>
  <c r="B25" i="7"/>
  <c r="D25" i="7" s="1"/>
  <c r="B26" i="7"/>
  <c r="D26" i="7" s="1"/>
  <c r="B27" i="7"/>
  <c r="D27" i="7" s="1"/>
  <c r="B29" i="7"/>
  <c r="B32" i="7"/>
  <c r="D32" i="7" s="1"/>
  <c r="B8" i="9"/>
  <c r="D8" i="9" s="1"/>
  <c r="B12" i="9"/>
  <c r="D12" i="9" s="1"/>
  <c r="B13" i="9"/>
  <c r="D13" i="9" s="1"/>
  <c r="B14" i="9"/>
  <c r="D14" i="9" s="1"/>
  <c r="B15" i="9"/>
  <c r="D15" i="9" s="1"/>
  <c r="B16" i="9"/>
  <c r="D16" i="9" s="1"/>
  <c r="B17" i="9"/>
  <c r="D17" i="9" s="1"/>
  <c r="B19" i="9"/>
  <c r="C19" i="9"/>
  <c r="B22" i="9"/>
  <c r="D22" i="9" s="1"/>
  <c r="B23" i="9"/>
  <c r="D23" i="9" s="1"/>
  <c r="B24" i="9"/>
  <c r="D24" i="9" s="1"/>
  <c r="B25" i="9"/>
  <c r="D25" i="9" s="1"/>
  <c r="B26" i="9"/>
  <c r="D26" i="9" s="1"/>
  <c r="B27" i="9"/>
  <c r="D27" i="9" s="1"/>
  <c r="B29" i="9"/>
  <c r="B32" i="9"/>
  <c r="D32" i="9" s="1"/>
  <c r="B8" i="5"/>
  <c r="D8" i="5" s="1"/>
  <c r="B12" i="5"/>
  <c r="D12" i="5" s="1"/>
  <c r="B13" i="5"/>
  <c r="D13" i="5" s="1"/>
  <c r="B14" i="5"/>
  <c r="D14" i="5" s="1"/>
  <c r="B15" i="5"/>
  <c r="D15" i="5" s="1"/>
  <c r="B16" i="5"/>
  <c r="D16" i="5" s="1"/>
  <c r="B17" i="5"/>
  <c r="D17" i="5" s="1"/>
  <c r="B19" i="5"/>
  <c r="C19" i="5"/>
  <c r="B22" i="5"/>
  <c r="D22" i="5" s="1"/>
  <c r="B23" i="5"/>
  <c r="D23" i="5" s="1"/>
  <c r="B24" i="5"/>
  <c r="D24" i="5" s="1"/>
  <c r="B25" i="5"/>
  <c r="D25" i="5" s="1"/>
  <c r="B26" i="5"/>
  <c r="D26" i="5" s="1"/>
  <c r="B27" i="5"/>
  <c r="D27" i="5" s="1"/>
  <c r="B29" i="5"/>
  <c r="B32" i="5"/>
  <c r="D32" i="5" s="1"/>
  <c r="B41" i="5"/>
  <c r="B41" i="4"/>
  <c r="B42" i="4" s="1"/>
  <c r="B41" i="9"/>
  <c r="B41" i="10"/>
  <c r="B41" i="14"/>
  <c r="B41" i="8"/>
  <c r="D26" i="14" l="1"/>
  <c r="D12" i="14"/>
  <c r="E14" i="14"/>
  <c r="G14" i="14" s="1"/>
  <c r="D32" i="14"/>
  <c r="D25" i="14"/>
  <c r="D15" i="14"/>
  <c r="D8" i="14"/>
  <c r="E25" i="14"/>
  <c r="G25" i="14" s="1"/>
  <c r="E17" i="14"/>
  <c r="G17" i="14" s="1"/>
  <c r="E13" i="14"/>
  <c r="G13" i="14" s="1"/>
  <c r="E26" i="14"/>
  <c r="G26" i="14" s="1"/>
  <c r="D24" i="14"/>
  <c r="D14" i="14"/>
  <c r="E24" i="14"/>
  <c r="G24" i="14" s="1"/>
  <c r="E16" i="14"/>
  <c r="G16" i="14" s="1"/>
  <c r="E12" i="14"/>
  <c r="D22" i="14"/>
  <c r="D16" i="14"/>
  <c r="E22" i="14"/>
  <c r="G22" i="14" s="1"/>
  <c r="D27" i="14"/>
  <c r="D23" i="14"/>
  <c r="D17" i="14"/>
  <c r="D13" i="14"/>
  <c r="E23" i="14"/>
  <c r="G23" i="14" s="1"/>
  <c r="E15" i="14"/>
  <c r="G15" i="14" s="1"/>
  <c r="I19" i="5"/>
  <c r="I19" i="6"/>
  <c r="I19" i="13"/>
  <c r="I19" i="7"/>
  <c r="I19" i="11"/>
  <c r="E8" i="13"/>
  <c r="G8" i="13" s="1"/>
  <c r="I8" i="13"/>
  <c r="I19" i="9"/>
  <c r="I19" i="10"/>
  <c r="I19" i="14"/>
  <c r="E32" i="12"/>
  <c r="G32" i="12" s="1"/>
  <c r="I32" i="12"/>
  <c r="E8" i="12"/>
  <c r="G8" i="12" s="1"/>
  <c r="I8" i="12"/>
  <c r="E32" i="8"/>
  <c r="G32" i="8" s="1"/>
  <c r="I32" i="8"/>
  <c r="E8" i="8"/>
  <c r="G8" i="8" s="1"/>
  <c r="I8" i="8"/>
  <c r="E32" i="13"/>
  <c r="G32" i="13" s="1"/>
  <c r="I32" i="13"/>
  <c r="E32" i="6"/>
  <c r="G32" i="6" s="1"/>
  <c r="I32" i="6"/>
  <c r="E32" i="5"/>
  <c r="G32" i="5" s="1"/>
  <c r="I32" i="5"/>
  <c r="E8" i="5"/>
  <c r="G8" i="5" s="1"/>
  <c r="I8" i="5"/>
  <c r="E32" i="11"/>
  <c r="G32" i="11" s="1"/>
  <c r="I32" i="11"/>
  <c r="E8" i="11"/>
  <c r="G8" i="11" s="1"/>
  <c r="I8" i="11"/>
  <c r="E32" i="7"/>
  <c r="G32" i="7" s="1"/>
  <c r="I32" i="7"/>
  <c r="E8" i="7"/>
  <c r="G8" i="7" s="1"/>
  <c r="I8" i="7"/>
  <c r="E8" i="6"/>
  <c r="G8" i="6" s="1"/>
  <c r="I8" i="6"/>
  <c r="I19" i="8"/>
  <c r="I19" i="12"/>
  <c r="E32" i="14"/>
  <c r="G32" i="14" s="1"/>
  <c r="I32" i="14"/>
  <c r="E8" i="14"/>
  <c r="G8" i="14" s="1"/>
  <c r="I8" i="14"/>
  <c r="E32" i="10"/>
  <c r="G32" i="10" s="1"/>
  <c r="I32" i="10"/>
  <c r="E8" i="10"/>
  <c r="G8" i="10" s="1"/>
  <c r="I8" i="10"/>
  <c r="E32" i="9"/>
  <c r="G32" i="9" s="1"/>
  <c r="I32" i="9"/>
  <c r="E8" i="9"/>
  <c r="G8" i="9" s="1"/>
  <c r="I8" i="9"/>
  <c r="B41" i="6"/>
  <c r="B41" i="7"/>
  <c r="B41" i="11"/>
  <c r="G22" i="5"/>
  <c r="G41" i="7"/>
  <c r="E41" i="5"/>
  <c r="E41" i="13"/>
  <c r="E41" i="11"/>
  <c r="E41" i="10"/>
  <c r="E41" i="6"/>
  <c r="D41" i="10"/>
  <c r="E41" i="7"/>
  <c r="G19" i="11"/>
  <c r="B41" i="12"/>
  <c r="D29" i="10"/>
  <c r="D41" i="9"/>
  <c r="D41" i="14"/>
  <c r="G41" i="11"/>
  <c r="G19" i="6"/>
  <c r="G41" i="13"/>
  <c r="B41" i="13"/>
  <c r="C41" i="5"/>
  <c r="G41" i="14"/>
  <c r="E41" i="14"/>
  <c r="G41" i="12"/>
  <c r="E41" i="12"/>
  <c r="E41" i="8"/>
  <c r="E41" i="9"/>
  <c r="C41" i="14"/>
  <c r="C41" i="12"/>
  <c r="C41" i="10"/>
  <c r="C41" i="9"/>
  <c r="C41" i="13"/>
  <c r="C41" i="11"/>
  <c r="C41" i="6"/>
  <c r="C41" i="8"/>
  <c r="G25" i="7"/>
  <c r="G41" i="5"/>
  <c r="G26" i="9"/>
  <c r="G41" i="9"/>
  <c r="G19" i="7"/>
  <c r="D29" i="9"/>
  <c r="G41" i="6"/>
  <c r="D29" i="11"/>
  <c r="G25" i="10"/>
  <c r="B34" i="13"/>
  <c r="G19" i="9"/>
  <c r="G19" i="13"/>
  <c r="D29" i="5"/>
  <c r="D29" i="12"/>
  <c r="D29" i="13"/>
  <c r="G25" i="12"/>
  <c r="D19" i="9"/>
  <c r="B34" i="7"/>
  <c r="B34" i="6"/>
  <c r="B34" i="11"/>
  <c r="D19" i="11"/>
  <c r="G19" i="12"/>
  <c r="E19" i="12"/>
  <c r="B34" i="5"/>
  <c r="B42" i="5" s="1"/>
  <c r="D19" i="5"/>
  <c r="B34" i="8"/>
  <c r="B42" i="8" s="1"/>
  <c r="D29" i="6"/>
  <c r="D19" i="12"/>
  <c r="D19" i="13"/>
  <c r="B34" i="14"/>
  <c r="B42" i="14" s="1"/>
  <c r="D29" i="8"/>
  <c r="D19" i="8"/>
  <c r="D29" i="7"/>
  <c r="D19" i="7"/>
  <c r="B34" i="9"/>
  <c r="B42" i="9" s="1"/>
  <c r="B34" i="10"/>
  <c r="B42" i="10" s="1"/>
  <c r="D19" i="10"/>
  <c r="E19" i="5"/>
  <c r="G12" i="5"/>
  <c r="G19" i="5" s="1"/>
  <c r="E19" i="13"/>
  <c r="D19" i="6"/>
  <c r="B34" i="12"/>
  <c r="E19" i="11"/>
  <c r="G12" i="8"/>
  <c r="G19" i="8" s="1"/>
  <c r="E19" i="8"/>
  <c r="E19" i="7"/>
  <c r="G41" i="10"/>
  <c r="G12" i="10"/>
  <c r="G19" i="10" s="1"/>
  <c r="E19" i="10"/>
  <c r="E19" i="6"/>
  <c r="E19" i="9"/>
  <c r="D19" i="14" l="1"/>
  <c r="D29" i="14"/>
  <c r="E19" i="14"/>
  <c r="G12" i="14"/>
  <c r="G19" i="14" s="1"/>
  <c r="B42" i="11"/>
  <c r="B42" i="7"/>
  <c r="D34" i="11"/>
  <c r="D42" i="11" s="1"/>
  <c r="D34" i="5"/>
  <c r="D42" i="5" s="1"/>
  <c r="B42" i="6"/>
  <c r="D34" i="13"/>
  <c r="D42" i="13" s="1"/>
  <c r="G41" i="8"/>
  <c r="B42" i="12"/>
  <c r="D34" i="10"/>
  <c r="D42" i="10" s="1"/>
  <c r="D34" i="12"/>
  <c r="D42" i="12" s="1"/>
  <c r="B42" i="13"/>
  <c r="D34" i="6"/>
  <c r="D42" i="6" s="1"/>
  <c r="D34" i="9"/>
  <c r="D42" i="9" s="1"/>
  <c r="D34" i="8"/>
  <c r="D42" i="8" s="1"/>
  <c r="D34" i="7"/>
  <c r="D42" i="7" s="1"/>
  <c r="D34" i="14" l="1"/>
  <c r="D42" i="14" s="1"/>
  <c r="C27" i="9"/>
  <c r="E27" i="9" s="1"/>
  <c r="C27" i="7"/>
  <c r="E27" i="7" s="1"/>
  <c r="C27" i="8"/>
  <c r="E27" i="8" s="1"/>
  <c r="C27" i="6"/>
  <c r="E27" i="6" s="1"/>
  <c r="C27" i="10"/>
  <c r="E27" i="10" s="1"/>
  <c r="C27" i="11"/>
  <c r="E27" i="11" s="1"/>
  <c r="C27" i="12"/>
  <c r="E27" i="12" s="1"/>
  <c r="C27" i="13"/>
  <c r="E27" i="13" s="1"/>
  <c r="C27" i="14"/>
  <c r="C27" i="5"/>
  <c r="E27" i="5" s="1"/>
  <c r="E27" i="14" l="1"/>
  <c r="G27" i="14" s="1"/>
  <c r="G29" i="14" s="1"/>
  <c r="G34" i="14" s="1"/>
  <c r="G27" i="5"/>
  <c r="G29" i="5" s="1"/>
  <c r="G34" i="5" s="1"/>
  <c r="G42" i="5" s="1"/>
  <c r="E29" i="5"/>
  <c r="E34" i="5" s="1"/>
  <c r="E42" i="5" s="1"/>
  <c r="E44" i="5" s="1"/>
  <c r="G44" i="5" s="1"/>
  <c r="G27" i="13"/>
  <c r="G29" i="13" s="1"/>
  <c r="G34" i="13" s="1"/>
  <c r="G42" i="13" s="1"/>
  <c r="E29" i="13"/>
  <c r="E34" i="13" s="1"/>
  <c r="E42" i="13" s="1"/>
  <c r="E44" i="13" s="1"/>
  <c r="G44" i="13" s="1"/>
  <c r="G27" i="11"/>
  <c r="G29" i="11" s="1"/>
  <c r="G34" i="11" s="1"/>
  <c r="G42" i="11" s="1"/>
  <c r="E29" i="11"/>
  <c r="E34" i="11" s="1"/>
  <c r="E42" i="11" s="1"/>
  <c r="E44" i="11" s="1"/>
  <c r="G44" i="11" s="1"/>
  <c r="G27" i="6"/>
  <c r="G29" i="6" s="1"/>
  <c r="G34" i="6" s="1"/>
  <c r="G42" i="6" s="1"/>
  <c r="E29" i="6"/>
  <c r="E34" i="6" s="1"/>
  <c r="E42" i="6" s="1"/>
  <c r="G44" i="6" s="1"/>
  <c r="G27" i="7"/>
  <c r="G29" i="7" s="1"/>
  <c r="G34" i="7" s="1"/>
  <c r="G42" i="7" s="1"/>
  <c r="E29" i="7"/>
  <c r="E34" i="7" s="1"/>
  <c r="E42" i="7" s="1"/>
  <c r="E44" i="7" s="1"/>
  <c r="G44" i="7" s="1"/>
  <c r="G27" i="12"/>
  <c r="G29" i="12" s="1"/>
  <c r="G34" i="12" s="1"/>
  <c r="G42" i="12" s="1"/>
  <c r="E29" i="12"/>
  <c r="E34" i="12" s="1"/>
  <c r="E42" i="12" s="1"/>
  <c r="E44" i="12" s="1"/>
  <c r="G44" i="12" s="1"/>
  <c r="G27" i="10"/>
  <c r="G29" i="10" s="1"/>
  <c r="G34" i="10" s="1"/>
  <c r="G42" i="10" s="1"/>
  <c r="E29" i="10"/>
  <c r="E34" i="10" s="1"/>
  <c r="E42" i="10" s="1"/>
  <c r="E44" i="10" s="1"/>
  <c r="G44" i="10" s="1"/>
  <c r="G27" i="8"/>
  <c r="G29" i="8" s="1"/>
  <c r="G34" i="8" s="1"/>
  <c r="G42" i="8" s="1"/>
  <c r="E29" i="8"/>
  <c r="E34" i="8" s="1"/>
  <c r="E42" i="8" s="1"/>
  <c r="E44" i="8" s="1"/>
  <c r="G44" i="8" s="1"/>
  <c r="G27" i="9"/>
  <c r="G29" i="9" s="1"/>
  <c r="G34" i="9" s="1"/>
  <c r="G42" i="9" s="1"/>
  <c r="E29" i="9"/>
  <c r="E34" i="9" s="1"/>
  <c r="E42" i="9" s="1"/>
  <c r="E44" i="9" s="1"/>
  <c r="G44" i="9" s="1"/>
  <c r="C29" i="14"/>
  <c r="I29" i="14" s="1"/>
  <c r="C29" i="12"/>
  <c r="I29" i="12" s="1"/>
  <c r="C29" i="10"/>
  <c r="I29" i="10" s="1"/>
  <c r="C29" i="8"/>
  <c r="I29" i="8" s="1"/>
  <c r="C29" i="9"/>
  <c r="I29" i="9" s="1"/>
  <c r="C29" i="13"/>
  <c r="I29" i="13" s="1"/>
  <c r="C29" i="11"/>
  <c r="I29" i="11" s="1"/>
  <c r="C29" i="6"/>
  <c r="I29" i="6" s="1"/>
  <c r="C29" i="7"/>
  <c r="I29" i="7" s="1"/>
  <c r="C29" i="5"/>
  <c r="I29" i="5" s="1"/>
  <c r="E29" i="14" l="1"/>
  <c r="E34" i="14" s="1"/>
  <c r="E42" i="14" s="1"/>
  <c r="E44" i="14" s="1"/>
  <c r="G44" i="14" s="1"/>
  <c r="C34" i="14"/>
  <c r="I34" i="14" s="1"/>
  <c r="C34" i="12"/>
  <c r="I34" i="12" s="1"/>
  <c r="C34" i="10"/>
  <c r="I34" i="10" s="1"/>
  <c r="C34" i="8"/>
  <c r="I34" i="8" s="1"/>
  <c r="C34" i="9"/>
  <c r="I34" i="9" s="1"/>
  <c r="C34" i="13"/>
  <c r="I34" i="13" s="1"/>
  <c r="C34" i="11"/>
  <c r="I34" i="11" s="1"/>
  <c r="C34" i="6"/>
  <c r="I34" i="6" s="1"/>
  <c r="C34" i="7"/>
  <c r="I34" i="7" s="1"/>
  <c r="C34" i="5"/>
  <c r="I34" i="5" s="1"/>
  <c r="G42" i="14" l="1"/>
  <c r="C42" i="13"/>
  <c r="C42" i="9"/>
  <c r="C42" i="8"/>
  <c r="C42" i="14"/>
  <c r="C42" i="10"/>
  <c r="C42" i="12"/>
  <c r="C42" i="5"/>
  <c r="C42" i="7"/>
  <c r="C42" i="6"/>
  <c r="C42" i="11"/>
</calcChain>
</file>

<file path=xl/sharedStrings.xml><?xml version="1.0" encoding="utf-8"?>
<sst xmlns="http://schemas.openxmlformats.org/spreadsheetml/2006/main" count="637" uniqueCount="59">
  <si>
    <t>% change</t>
  </si>
  <si>
    <t>between</t>
  </si>
  <si>
    <t>ANDREWES HOUSE</t>
  </si>
  <si>
    <t>ESTIMATE</t>
  </si>
  <si>
    <t>192 FLATS (7.34% of Estate Costs)</t>
  </si>
  <si>
    <t>estimate</t>
  </si>
  <si>
    <t>£</t>
  </si>
  <si>
    <t>Customer Care</t>
  </si>
  <si>
    <t>Costs of Management and Supervision - Andrewes &amp; Proportion of Estate Costs</t>
  </si>
  <si>
    <t>Estate Management</t>
  </si>
  <si>
    <t>Resident Staff - Estate%</t>
  </si>
  <si>
    <t>Furniture &amp; Fittings - Andrewes Cost</t>
  </si>
  <si>
    <t>-</t>
  </si>
  <si>
    <t>Window Cleaning- Andrewes Contract cost</t>
  </si>
  <si>
    <t>Cleaners/Porters - No of Cleaners for Andrewes &amp; Estate%</t>
  </si>
  <si>
    <t>Car Park Attendants- Terrace Block %</t>
  </si>
  <si>
    <t>House Officer -  Estate%</t>
  </si>
  <si>
    <t>Sub Total</t>
  </si>
  <si>
    <t>Property Management</t>
  </si>
  <si>
    <t>Garchey Maintenance - Estate%</t>
  </si>
  <si>
    <t>General Repairs - House Cost &amp; Estate%</t>
  </si>
  <si>
    <t>Technical Services - Andrewes Cost &amp; no of repairs orders</t>
  </si>
  <si>
    <t>Lift Maintenance - Andrewes Cost</t>
  </si>
  <si>
    <t>Electricity (Common Parts and Lifts) -  Andrewes Cost</t>
  </si>
  <si>
    <t>Heating - Andrewes Cost</t>
  </si>
  <si>
    <t>Open Spaces</t>
  </si>
  <si>
    <t>Garden Maintenance - Estate %</t>
  </si>
  <si>
    <t>Total Annually Recurring Items</t>
  </si>
  <si>
    <t>Non-Annually Recurring Items - Major Works</t>
  </si>
  <si>
    <t>Total Non-Annually Recurring Items</t>
  </si>
  <si>
    <t>TOTAL</t>
  </si>
  <si>
    <t>BLOCK COST</t>
  </si>
  <si>
    <t>FLAT COST</t>
  </si>
  <si>
    <t>Type 16</t>
  </si>
  <si>
    <t>Quarterly</t>
  </si>
  <si>
    <t>Demands</t>
  </si>
  <si>
    <t>Type 19</t>
  </si>
  <si>
    <t>Type 20</t>
  </si>
  <si>
    <t>BLOCK</t>
  </si>
  <si>
    <t>COST</t>
  </si>
  <si>
    <t xml:space="preserve"> Type 21 &amp; 80</t>
  </si>
  <si>
    <t>Type 22, 23 &amp; 60</t>
  </si>
  <si>
    <t>Type 57</t>
  </si>
  <si>
    <t>Type 58</t>
  </si>
  <si>
    <t>Type 76</t>
  </si>
  <si>
    <t>Type 78</t>
  </si>
  <si>
    <t>Type 79</t>
  </si>
  <si>
    <t>Electrical Testing - Andrewes House cost</t>
  </si>
  <si>
    <t>Emergency Lighting - Andrewes House cost</t>
  </si>
  <si>
    <t xml:space="preserve">Emergency Lighting - Andrewes House cost </t>
  </si>
  <si>
    <t>2024/25</t>
  </si>
  <si>
    <t>External Redecorations - Andrewes House cost</t>
  </si>
  <si>
    <t>2025/26</t>
  </si>
  <si>
    <t>24/25 &amp;</t>
  </si>
  <si>
    <t>25/26</t>
  </si>
  <si>
    <t>ESTIMATED SERVICE COSTS 2025/26</t>
  </si>
  <si>
    <t>SERVICE COSTS 2025/26</t>
  </si>
  <si>
    <t>Type A</t>
  </si>
  <si>
    <t>Exteral Redecorations - Andrewes House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</si>
</sst>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"/>
    <numFmt numFmtId="165" formatCode="0.00_)"/>
    <numFmt numFmtId="166" formatCode="0.000%"/>
  </numFmts>
  <fonts count="17"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sz val="12"/>
      <name val="Courier"/>
      <family val="3"/>
    </font>
    <font>
      <i/>
      <sz val="12"/>
      <name val="CG Times (W1)"/>
    </font>
    <font>
      <sz val="10"/>
      <name val="Arial"/>
      <family val="2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164" fontId="2" fillId="0" borderId="0"/>
    <xf numFmtId="40" fontId="3" fillId="2" borderId="0">
      <alignment horizontal="right"/>
    </xf>
    <xf numFmtId="0" fontId="4" fillId="2" borderId="1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164" fontId="5" fillId="0" borderId="0" xfId="2" applyFont="1"/>
    <xf numFmtId="164" fontId="5" fillId="0" borderId="0" xfId="2" applyFont="1" applyAlignment="1">
      <alignment vertical="center"/>
    </xf>
    <xf numFmtId="164" fontId="6" fillId="0" borderId="0" xfId="2" applyFont="1" applyAlignment="1">
      <alignment vertical="center"/>
    </xf>
    <xf numFmtId="164" fontId="6" fillId="0" borderId="0" xfId="2" applyFont="1"/>
    <xf numFmtId="164" fontId="9" fillId="0" borderId="3" xfId="2" applyFont="1" applyBorder="1"/>
    <xf numFmtId="164" fontId="9" fillId="0" borderId="5" xfId="2" applyFont="1" applyBorder="1" applyAlignment="1">
      <alignment horizontal="center"/>
    </xf>
    <xf numFmtId="164" fontId="9" fillId="0" borderId="5" xfId="2" applyFont="1" applyBorder="1"/>
    <xf numFmtId="164" fontId="10" fillId="0" borderId="5" xfId="2" applyFont="1" applyBorder="1" applyAlignment="1">
      <alignment horizontal="center"/>
    </xf>
    <xf numFmtId="14" fontId="10" fillId="0" borderId="7" xfId="2" applyNumberFormat="1" applyFont="1" applyBorder="1" applyAlignment="1">
      <alignment horizontal="center"/>
    </xf>
    <xf numFmtId="164" fontId="11" fillId="0" borderId="4" xfId="2" applyFont="1" applyBorder="1"/>
    <xf numFmtId="164" fontId="9" fillId="0" borderId="8" xfId="2" applyFont="1" applyBorder="1" applyAlignment="1">
      <alignment vertical="center"/>
    </xf>
    <xf numFmtId="164" fontId="9" fillId="0" borderId="7" xfId="2" applyFont="1" applyBorder="1"/>
    <xf numFmtId="164" fontId="8" fillId="0" borderId="8" xfId="2" applyFont="1" applyBorder="1"/>
    <xf numFmtId="164" fontId="11" fillId="0" borderId="0" xfId="2" applyFont="1"/>
    <xf numFmtId="164" fontId="8" fillId="0" borderId="0" xfId="2" applyFont="1" applyAlignment="1">
      <alignment horizontal="left"/>
    </xf>
    <xf numFmtId="164" fontId="11" fillId="0" borderId="0" xfId="2" applyFont="1" applyAlignment="1">
      <alignment horizontal="left"/>
    </xf>
    <xf numFmtId="164" fontId="8" fillId="0" borderId="3" xfId="2" applyFont="1" applyBorder="1"/>
    <xf numFmtId="49" fontId="8" fillId="0" borderId="5" xfId="2" quotePrefix="1" applyNumberFormat="1" applyFont="1" applyBorder="1" applyAlignment="1">
      <alignment horizontal="center"/>
    </xf>
    <xf numFmtId="164" fontId="8" fillId="0" borderId="5" xfId="2" applyFont="1" applyBorder="1" applyAlignment="1">
      <alignment horizontal="center"/>
    </xf>
    <xf numFmtId="164" fontId="8" fillId="0" borderId="7" xfId="2" applyFont="1" applyBorder="1"/>
    <xf numFmtId="164" fontId="11" fillId="0" borderId="3" xfId="2" applyFont="1" applyBorder="1"/>
    <xf numFmtId="164" fontId="8" fillId="0" borderId="5" xfId="2" applyFont="1" applyBorder="1"/>
    <xf numFmtId="164" fontId="11" fillId="0" borderId="5" xfId="2" applyFont="1" applyBorder="1" applyAlignment="1">
      <alignment horizontal="left" vertical="center" wrapText="1"/>
    </xf>
    <xf numFmtId="164" fontId="11" fillId="0" borderId="7" xfId="2" applyFont="1" applyBorder="1" applyAlignment="1">
      <alignment horizontal="left" wrapText="1"/>
    </xf>
    <xf numFmtId="164" fontId="9" fillId="0" borderId="3" xfId="2" applyFont="1" applyBorder="1" applyAlignment="1">
      <alignment horizontal="center"/>
    </xf>
    <xf numFmtId="164" fontId="9" fillId="0" borderId="5" xfId="2" applyFont="1" applyBorder="1" applyAlignment="1">
      <alignment vertical="center"/>
    </xf>
    <xf numFmtId="164" fontId="9" fillId="0" borderId="7" xfId="2" applyFont="1" applyBorder="1" applyAlignment="1">
      <alignment vertical="center"/>
    </xf>
    <xf numFmtId="164" fontId="11" fillId="0" borderId="3" xfId="2" applyFont="1" applyBorder="1" applyAlignment="1">
      <alignment horizontal="left"/>
    </xf>
    <xf numFmtId="164" fontId="8" fillId="0" borderId="5" xfId="2" applyFont="1" applyBorder="1" applyAlignment="1">
      <alignment horizontal="left"/>
    </xf>
    <xf numFmtId="164" fontId="11" fillId="0" borderId="5" xfId="2" applyFont="1" applyBorder="1" applyAlignment="1">
      <alignment horizontal="left"/>
    </xf>
    <xf numFmtId="164" fontId="11" fillId="0" borderId="7" xfId="2" applyFont="1" applyBorder="1" applyAlignment="1">
      <alignment horizontal="right"/>
    </xf>
    <xf numFmtId="164" fontId="9" fillId="0" borderId="3" xfId="2" applyFont="1" applyBorder="1" applyAlignment="1">
      <alignment vertical="center"/>
    </xf>
    <xf numFmtId="164" fontId="11" fillId="0" borderId="5" xfId="2" applyFont="1" applyBorder="1" applyAlignment="1">
      <alignment horizontal="left" wrapText="1"/>
    </xf>
    <xf numFmtId="164" fontId="11" fillId="0" borderId="7" xfId="2" applyFont="1" applyBorder="1"/>
    <xf numFmtId="164" fontId="8" fillId="0" borderId="8" xfId="2" applyFont="1" applyBorder="1" applyAlignment="1">
      <alignment horizontal="right" vertical="center"/>
    </xf>
    <xf numFmtId="164" fontId="8" fillId="0" borderId="3" xfId="2" applyFont="1" applyBorder="1" applyAlignment="1">
      <alignment horizontal="left" vertical="center"/>
    </xf>
    <xf numFmtId="164" fontId="8" fillId="0" borderId="5" xfId="2" applyFont="1" applyBorder="1" applyAlignment="1">
      <alignment horizontal="left" vertical="center"/>
    </xf>
    <xf numFmtId="164" fontId="11" fillId="0" borderId="7" xfId="2" applyFont="1" applyBorder="1" applyAlignment="1">
      <alignment horizontal="left"/>
    </xf>
    <xf numFmtId="164" fontId="9" fillId="0" borderId="10" xfId="2" applyFont="1" applyBorder="1"/>
    <xf numFmtId="164" fontId="8" fillId="0" borderId="3" xfId="2" applyFont="1" applyBorder="1" applyAlignment="1">
      <alignment vertical="center"/>
    </xf>
    <xf numFmtId="164" fontId="8" fillId="0" borderId="5" xfId="2" applyFont="1" applyBorder="1" applyAlignment="1">
      <alignment vertical="center"/>
    </xf>
    <xf numFmtId="164" fontId="8" fillId="0" borderId="8" xfId="2" applyFont="1" applyBorder="1" applyAlignment="1">
      <alignment horizontal="right"/>
    </xf>
    <xf numFmtId="164" fontId="15" fillId="0" borderId="3" xfId="2" applyFont="1" applyBorder="1"/>
    <xf numFmtId="164" fontId="12" fillId="0" borderId="9" xfId="2" applyFont="1" applyBorder="1" applyAlignment="1">
      <alignment horizontal="left"/>
    </xf>
    <xf numFmtId="164" fontId="9" fillId="0" borderId="4" xfId="2" applyFont="1" applyBorder="1" applyAlignment="1">
      <alignment horizontal="center"/>
    </xf>
    <xf numFmtId="10" fontId="9" fillId="0" borderId="9" xfId="2" applyNumberFormat="1" applyFont="1" applyBorder="1" applyAlignment="1">
      <alignment horizontal="center"/>
    </xf>
    <xf numFmtId="10" fontId="9" fillId="0" borderId="0" xfId="2" applyNumberFormat="1" applyFont="1" applyAlignment="1">
      <alignment horizontal="left"/>
    </xf>
    <xf numFmtId="164" fontId="11" fillId="0" borderId="5" xfId="2" applyFont="1" applyBorder="1"/>
    <xf numFmtId="164" fontId="15" fillId="0" borderId="5" xfId="2" applyFont="1" applyBorder="1"/>
    <xf numFmtId="164" fontId="10" fillId="0" borderId="0" xfId="2" applyFont="1" applyAlignment="1">
      <alignment horizontal="center"/>
    </xf>
    <xf numFmtId="164" fontId="10" fillId="0" borderId="9" xfId="2" applyFont="1" applyBorder="1" applyAlignment="1">
      <alignment horizontal="center"/>
    </xf>
    <xf numFmtId="164" fontId="10" fillId="0" borderId="4" xfId="2" applyFont="1" applyBorder="1" applyAlignment="1">
      <alignment horizontal="center"/>
    </xf>
    <xf numFmtId="49" fontId="15" fillId="0" borderId="5" xfId="2" applyNumberFormat="1" applyFont="1" applyBorder="1"/>
    <xf numFmtId="14" fontId="10" fillId="0" borderId="10" xfId="2" applyNumberFormat="1" applyFont="1" applyBorder="1" applyAlignment="1">
      <alignment horizontal="center"/>
    </xf>
    <xf numFmtId="14" fontId="10" fillId="0" borderId="0" xfId="2" applyNumberFormat="1" applyFont="1" applyAlignment="1">
      <alignment horizontal="center"/>
    </xf>
    <xf numFmtId="164" fontId="9" fillId="0" borderId="0" xfId="2" applyFont="1" applyAlignment="1">
      <alignment horizontal="center"/>
    </xf>
    <xf numFmtId="164" fontId="9" fillId="3" borderId="5" xfId="2" applyFont="1" applyFill="1" applyBorder="1" applyAlignment="1">
      <alignment horizontal="center"/>
    </xf>
    <xf numFmtId="164" fontId="11" fillId="0" borderId="5" xfId="2" applyFont="1" applyBorder="1" applyAlignment="1">
      <alignment horizontal="center" vertical="center"/>
    </xf>
    <xf numFmtId="164" fontId="9" fillId="3" borderId="9" xfId="2" applyFont="1" applyFill="1" applyBorder="1" applyAlignment="1">
      <alignment vertical="center"/>
    </xf>
    <xf numFmtId="165" fontId="9" fillId="0" borderId="0" xfId="2" applyNumberFormat="1" applyFont="1" applyAlignment="1">
      <alignment vertical="center"/>
    </xf>
    <xf numFmtId="165" fontId="9" fillId="3" borderId="5" xfId="2" applyNumberFormat="1" applyFont="1" applyFill="1" applyBorder="1" applyAlignment="1">
      <alignment vertical="center"/>
    </xf>
    <xf numFmtId="10" fontId="11" fillId="0" borderId="5" xfId="5" applyNumberFormat="1" applyFont="1" applyBorder="1" applyAlignment="1">
      <alignment horizontal="center" vertical="center"/>
    </xf>
    <xf numFmtId="165" fontId="9" fillId="0" borderId="0" xfId="2" applyNumberFormat="1" applyFont="1"/>
    <xf numFmtId="165" fontId="9" fillId="3" borderId="5" xfId="2" applyNumberFormat="1" applyFont="1" applyFill="1" applyBorder="1"/>
    <xf numFmtId="10" fontId="11" fillId="0" borderId="7" xfId="5" applyNumberFormat="1" applyFont="1" applyBorder="1" applyAlignment="1">
      <alignment horizontal="center" vertical="center"/>
    </xf>
    <xf numFmtId="164" fontId="9" fillId="3" borderId="10" xfId="2" applyFont="1" applyFill="1" applyBorder="1"/>
    <xf numFmtId="165" fontId="9" fillId="3" borderId="7" xfId="2" applyNumberFormat="1" applyFont="1" applyFill="1" applyBorder="1"/>
    <xf numFmtId="164" fontId="8" fillId="3" borderId="8" xfId="2" applyFont="1" applyFill="1" applyBorder="1" applyAlignment="1">
      <alignment vertical="center"/>
    </xf>
    <xf numFmtId="165" fontId="8" fillId="0" borderId="8" xfId="2" applyNumberFormat="1" applyFont="1" applyBorder="1" applyAlignment="1">
      <alignment vertical="center"/>
    </xf>
    <xf numFmtId="165" fontId="8" fillId="3" borderId="8" xfId="2" applyNumberFormat="1" applyFont="1" applyFill="1" applyBorder="1" applyAlignment="1">
      <alignment vertical="center"/>
    </xf>
    <xf numFmtId="165" fontId="8" fillId="0" borderId="0" xfId="2" applyNumberFormat="1" applyFont="1" applyAlignment="1">
      <alignment vertical="center"/>
    </xf>
    <xf numFmtId="164" fontId="11" fillId="0" borderId="0" xfId="2" applyFont="1" applyAlignment="1">
      <alignment vertical="center"/>
    </xf>
    <xf numFmtId="10" fontId="11" fillId="0" borderId="8" xfId="5" applyNumberFormat="1" applyFont="1" applyBorder="1" applyAlignment="1">
      <alignment horizontal="center" vertical="center"/>
    </xf>
    <xf numFmtId="165" fontId="8" fillId="3" borderId="3" xfId="2" applyNumberFormat="1" applyFont="1" applyFill="1" applyBorder="1" applyAlignment="1">
      <alignment vertical="center"/>
    </xf>
    <xf numFmtId="165" fontId="8" fillId="3" borderId="5" xfId="2" applyNumberFormat="1" applyFont="1" applyFill="1" applyBorder="1" applyAlignment="1">
      <alignment vertical="center"/>
    </xf>
    <xf numFmtId="164" fontId="9" fillId="3" borderId="8" xfId="2" applyFont="1" applyFill="1" applyBorder="1"/>
    <xf numFmtId="165" fontId="9" fillId="0" borderId="8" xfId="2" applyNumberFormat="1" applyFont="1" applyBorder="1"/>
    <xf numFmtId="165" fontId="9" fillId="3" borderId="8" xfId="2" applyNumberFormat="1" applyFont="1" applyFill="1" applyBorder="1"/>
    <xf numFmtId="164" fontId="8" fillId="3" borderId="8" xfId="2" applyFont="1" applyFill="1" applyBorder="1"/>
    <xf numFmtId="165" fontId="8" fillId="3" borderId="8" xfId="2" applyNumberFormat="1" applyFont="1" applyFill="1" applyBorder="1"/>
    <xf numFmtId="165" fontId="8" fillId="0" borderId="0" xfId="2" applyNumberFormat="1" applyFont="1"/>
    <xf numFmtId="2" fontId="8" fillId="3" borderId="8" xfId="1" applyNumberFormat="1" applyFont="1" applyFill="1" applyBorder="1" applyAlignment="1">
      <alignment vertical="center"/>
    </xf>
    <xf numFmtId="166" fontId="9" fillId="0" borderId="9" xfId="2" applyNumberFormat="1" applyFont="1" applyBorder="1" applyAlignment="1">
      <alignment horizontal="center"/>
    </xf>
    <xf numFmtId="166" fontId="9" fillId="0" borderId="0" xfId="2" applyNumberFormat="1" applyFont="1" applyAlignment="1">
      <alignment horizontal="left"/>
    </xf>
    <xf numFmtId="164" fontId="9" fillId="3" borderId="3" xfId="2" applyFont="1" applyFill="1" applyBorder="1" applyAlignment="1">
      <alignment horizontal="center"/>
    </xf>
    <xf numFmtId="164" fontId="12" fillId="0" borderId="11" xfId="2" applyFont="1" applyBorder="1" applyAlignment="1">
      <alignment horizontal="left"/>
    </xf>
    <xf numFmtId="164" fontId="11" fillId="0" borderId="9" xfId="2" applyFont="1" applyBorder="1"/>
    <xf numFmtId="164" fontId="9" fillId="0" borderId="4" xfId="2" applyFont="1" applyBorder="1"/>
    <xf numFmtId="164" fontId="12" fillId="0" borderId="4" xfId="2" applyFont="1" applyBorder="1" applyAlignment="1">
      <alignment horizontal="right"/>
    </xf>
    <xf numFmtId="14" fontId="10" fillId="0" borderId="6" xfId="2" applyNumberFormat="1" applyFont="1" applyBorder="1" applyAlignment="1">
      <alignment horizontal="center"/>
    </xf>
    <xf numFmtId="164" fontId="12" fillId="0" borderId="2" xfId="2" applyFont="1" applyBorder="1" applyAlignment="1">
      <alignment horizontal="right"/>
    </xf>
    <xf numFmtId="164" fontId="15" fillId="0" borderId="7" xfId="2" applyFont="1" applyBorder="1"/>
    <xf numFmtId="164" fontId="9" fillId="3" borderId="5" xfId="2" applyFont="1" applyFill="1" applyBorder="1" applyAlignment="1">
      <alignment vertical="center"/>
    </xf>
    <xf numFmtId="164" fontId="9" fillId="3" borderId="7" xfId="2" applyFont="1" applyFill="1" applyBorder="1" applyAlignment="1">
      <alignment vertical="center"/>
    </xf>
    <xf numFmtId="165" fontId="9" fillId="0" borderId="5" xfId="2" applyNumberFormat="1" applyFont="1" applyBorder="1" applyAlignment="1">
      <alignment vertical="center"/>
    </xf>
    <xf numFmtId="165" fontId="9" fillId="0" borderId="7" xfId="2" applyNumberFormat="1" applyFont="1" applyBorder="1"/>
    <xf numFmtId="164" fontId="11" fillId="0" borderId="3" xfId="2" applyFont="1" applyBorder="1" applyAlignment="1">
      <alignment horizontal="center" vertical="center"/>
    </xf>
    <xf numFmtId="165" fontId="9" fillId="0" borderId="3" xfId="2" applyNumberFormat="1" applyFont="1" applyBorder="1"/>
    <xf numFmtId="165" fontId="9" fillId="0" borderId="5" xfId="2" applyNumberFormat="1" applyFont="1" applyBorder="1"/>
    <xf numFmtId="165" fontId="9" fillId="3" borderId="3" xfId="2" applyNumberFormat="1" applyFont="1" applyFill="1" applyBorder="1"/>
    <xf numFmtId="10" fontId="11" fillId="0" borderId="3" xfId="5" applyNumberFormat="1" applyFont="1" applyBorder="1" applyAlignment="1">
      <alignment horizontal="center" vertical="center"/>
    </xf>
    <xf numFmtId="164" fontId="9" fillId="3" borderId="3" xfId="2" applyFont="1" applyFill="1" applyBorder="1" applyAlignment="1">
      <alignment vertical="center"/>
    </xf>
    <xf numFmtId="164" fontId="11" fillId="0" borderId="7" xfId="2" applyFont="1" applyBorder="1" applyAlignment="1">
      <alignment horizontal="center" vertical="center"/>
    </xf>
    <xf numFmtId="164" fontId="8" fillId="0" borderId="8" xfId="2" applyFont="1" applyBorder="1" applyAlignment="1">
      <alignment vertical="center"/>
    </xf>
    <xf numFmtId="164" fontId="8" fillId="3" borderId="3" xfId="2" applyFont="1" applyFill="1" applyBorder="1" applyAlignment="1">
      <alignment vertical="center"/>
    </xf>
    <xf numFmtId="164" fontId="8" fillId="3" borderId="5" xfId="2" applyFont="1" applyFill="1" applyBorder="1" applyAlignment="1">
      <alignment vertical="center"/>
    </xf>
    <xf numFmtId="164" fontId="9" fillId="3" borderId="5" xfId="2" applyFont="1" applyFill="1" applyBorder="1"/>
    <xf numFmtId="164" fontId="9" fillId="3" borderId="7" xfId="2" applyFont="1" applyFill="1" applyBorder="1"/>
    <xf numFmtId="165" fontId="8" fillId="0" borderId="3" xfId="2" applyNumberFormat="1" applyFont="1" applyBorder="1" applyAlignment="1">
      <alignment vertical="center"/>
    </xf>
    <xf numFmtId="165" fontId="8" fillId="0" borderId="5" xfId="2" applyNumberFormat="1" applyFont="1" applyBorder="1" applyAlignment="1">
      <alignment vertical="center"/>
    </xf>
    <xf numFmtId="164" fontId="9" fillId="0" borderId="8" xfId="2" applyFont="1" applyBorder="1"/>
    <xf numFmtId="165" fontId="8" fillId="0" borderId="8" xfId="2" applyNumberFormat="1" applyFont="1" applyBorder="1"/>
    <xf numFmtId="164" fontId="16" fillId="0" borderId="5" xfId="2" applyFont="1" applyBorder="1" applyAlignment="1">
      <alignment horizontal="center"/>
    </xf>
    <xf numFmtId="14" fontId="16" fillId="0" borderId="7" xfId="2" applyNumberFormat="1" applyFont="1" applyBorder="1" applyAlignment="1">
      <alignment horizontal="center"/>
    </xf>
    <xf numFmtId="10" fontId="11" fillId="0" borderId="5" xfId="5" quotePrefix="1" applyNumberFormat="1" applyFont="1" applyBorder="1" applyAlignment="1">
      <alignment horizontal="center" vertical="center"/>
    </xf>
    <xf numFmtId="10" fontId="11" fillId="0" borderId="5" xfId="6" applyNumberFormat="1" applyFont="1" applyBorder="1" applyAlignment="1">
      <alignment horizontal="center" vertical="center"/>
    </xf>
    <xf numFmtId="10" fontId="11" fillId="0" borderId="7" xfId="6" applyNumberFormat="1" applyFont="1" applyBorder="1" applyAlignment="1">
      <alignment horizontal="center" vertical="center"/>
    </xf>
    <xf numFmtId="10" fontId="11" fillId="0" borderId="3" xfId="6" applyNumberFormat="1" applyFont="1" applyBorder="1" applyAlignment="1">
      <alignment horizontal="center" vertical="center"/>
    </xf>
    <xf numFmtId="10" fontId="11" fillId="0" borderId="8" xfId="6" applyNumberFormat="1" applyFont="1" applyBorder="1" applyAlignment="1">
      <alignment horizontal="center" vertical="center"/>
    </xf>
    <xf numFmtId="164" fontId="12" fillId="0" borderId="2" xfId="2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164" fontId="12" fillId="0" borderId="11" xfId="2" applyFont="1" applyBorder="1" applyAlignment="1">
      <alignment horizontal="center"/>
    </xf>
  </cellXfs>
  <cellStyles count="7">
    <cellStyle name="Normal" xfId="0" builtinId="0"/>
    <cellStyle name="Normal_andrewes" xfId="1" xr:uid="{00000000-0005-0000-0000-000001000000}"/>
    <cellStyle name="Normal_xdefoe abated" xfId="2" xr:uid="{00000000-0005-0000-0000-000002000000}"/>
    <cellStyle name="Output Amounts" xfId="3" xr:uid="{00000000-0005-0000-0000-000003000000}"/>
    <cellStyle name="Output Line Items" xfId="4" xr:uid="{00000000-0005-0000-0000-000004000000}"/>
    <cellStyle name="Percent" xfId="5" builtinId="5"/>
    <cellStyle name="Percent 2" xfId="6" xr:uid="{2D3D38D8-8DBF-4CF7-9A09-87A9D38029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_BEO/EXCEL/Revenue/New%20format%20schedule/second%20draf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Revenue\ANNEEM\ACTSERV\200405\rcc%20reconciliation%2004051F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rpoflondon.sharepoint.com/sites/BarbicanServiceChargeandRevenues/Shared%20Documents/General/Service%20Charge/Estimate/202526/A%20service%20charge%20estimate%202526.xlsx" TargetMode="External"/><Relationship Id="rId1" Type="http://schemas.openxmlformats.org/officeDocument/2006/relationships/externalLinkPath" Target="/sites/BarbicanServiceChargeandRevenues/Shared%20Documents/General/Service%20Charge/Estimate/202526/A%20service%20charge%20estimate%202526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rpoflondon.sharepoint.com/sites/BarbicanServiceChargeandRevenues/Shared%20Documents/General/Service%20Charge/Estimate/202526/BLOCKS/XAndrewes%202526.xlsx" TargetMode="External"/><Relationship Id="rId1" Type="http://schemas.openxmlformats.org/officeDocument/2006/relationships/externalLinkPath" Target="/sites/BarbicanServiceChargeandRevenues/Shared%20Documents/General/Service%20Charge/Estimate/202526/BLOCKS/XAndrewes%2025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ex 6 attribution to blocks "/>
      <sheetName val="new annex 6 attribution to bloc"/>
      <sheetName val="annex 6 b"/>
      <sheetName val="new annex 6b "/>
      <sheetName val="annex 7 Defoe"/>
      <sheetName val="annex 7 Seddon"/>
      <sheetName val="defoe"/>
      <sheetName val="54"/>
      <sheetName val="seddon"/>
      <sheetName val="31 4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ex 1"/>
      <sheetName val="Annex 2"/>
      <sheetName val="Annex 3 - Schedule Order "/>
      <sheetName val="annex 4 "/>
      <sheetName val="Reasons for Adjustments Annex 5"/>
      <sheetName val="annex 6 attribution to blocks "/>
      <sheetName val="Annex 6  b"/>
      <sheetName val="annex 6 EstWideTerrace Block %"/>
      <sheetName val="Annex 7 Typical flat"/>
      <sheetName val="annex 8 GL and SCS Capi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D"/>
      <sheetName val="BEN"/>
      <sheetName val="BRA"/>
      <sheetName val="BRE"/>
      <sheetName val="BRY"/>
      <sheetName val="BUN"/>
      <sheetName val="CRO"/>
      <sheetName val="DEF"/>
      <sheetName val="FRO"/>
      <sheetName val="GIL"/>
      <sheetName val="JTC"/>
      <sheetName val="LJM"/>
      <sheetName val="BLA"/>
      <sheetName val="LAU"/>
      <sheetName val="MOU"/>
      <sheetName val="SED"/>
      <sheetName val="SHA"/>
      <sheetName val="SPE"/>
      <sheetName val="THO"/>
      <sheetName val="WIL"/>
      <sheetName val="Postern"/>
      <sheetName val="2 wallside"/>
      <sheetName val="wall freehold"/>
      <sheetName val="SERVEST"/>
      <sheetName val="Sheet3"/>
      <sheetName val="Sheet2"/>
      <sheetName val="check"/>
      <sheetName val="Sheet1"/>
    </sheetNames>
    <sheetDataSet>
      <sheetData sheetId="0">
        <row r="8">
          <cell r="B8">
            <v>55211.395080622184</v>
          </cell>
          <cell r="C8">
            <v>109759.08047242957</v>
          </cell>
        </row>
        <row r="12">
          <cell r="B12">
            <v>28835</v>
          </cell>
          <cell r="C12">
            <v>31904</v>
          </cell>
        </row>
        <row r="13">
          <cell r="B13">
            <v>0</v>
          </cell>
          <cell r="C13">
            <v>0</v>
          </cell>
        </row>
        <row r="14">
          <cell r="B14">
            <v>12577.843200000001</v>
          </cell>
          <cell r="C14">
            <v>17000</v>
          </cell>
        </row>
        <row r="15">
          <cell r="B15">
            <v>155403.07815708042</v>
          </cell>
          <cell r="C15">
            <v>169647.78519427343</v>
          </cell>
        </row>
        <row r="16">
          <cell r="B16">
            <v>75171</v>
          </cell>
          <cell r="C16">
            <v>78326</v>
          </cell>
        </row>
        <row r="17">
          <cell r="B17">
            <v>10352</v>
          </cell>
          <cell r="C17">
            <v>13133</v>
          </cell>
        </row>
        <row r="22">
          <cell r="B22">
            <v>23583</v>
          </cell>
          <cell r="C22">
            <v>23270</v>
          </cell>
        </row>
        <row r="23">
          <cell r="B23">
            <v>267436.88483242743</v>
          </cell>
          <cell r="C23">
            <v>137034.67976489483</v>
          </cell>
        </row>
        <row r="24">
          <cell r="B24">
            <v>32133</v>
          </cell>
          <cell r="C24">
            <v>32760</v>
          </cell>
        </row>
        <row r="25">
          <cell r="B25">
            <v>52257.733715492985</v>
          </cell>
          <cell r="C25">
            <v>63938.028399999981</v>
          </cell>
        </row>
        <row r="26">
          <cell r="B26">
            <v>85498.583738677655</v>
          </cell>
          <cell r="C26">
            <v>86950</v>
          </cell>
        </row>
        <row r="27">
          <cell r="B27">
            <v>399830.8592538861</v>
          </cell>
          <cell r="C27">
            <v>431975</v>
          </cell>
        </row>
        <row r="32">
          <cell r="B32">
            <v>15080</v>
          </cell>
          <cell r="C32">
            <v>14532</v>
          </cell>
        </row>
        <row r="37">
          <cell r="B37">
            <v>260609</v>
          </cell>
          <cell r="C37">
            <v>0</v>
          </cell>
        </row>
        <row r="38">
          <cell r="B38">
            <v>0</v>
          </cell>
          <cell r="C38">
            <v>0</v>
          </cell>
        </row>
        <row r="42">
          <cell r="B42">
            <v>0</v>
          </cell>
          <cell r="C4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ercentage"/>
      <sheetName val="AND"/>
      <sheetName val="16"/>
      <sheetName val="19"/>
      <sheetName val="20"/>
      <sheetName val="21 80"/>
      <sheetName val="22 23 60"/>
      <sheetName val="57"/>
      <sheetName val="58"/>
      <sheetName val="Flat A"/>
      <sheetName val="76"/>
      <sheetName val="78"/>
      <sheetName val="79"/>
      <sheetName val="Flat A copy"/>
    </sheetNames>
    <sheetDataSet>
      <sheetData sheetId="0" refreshError="1"/>
      <sheetData sheetId="1">
        <row r="8">
          <cell r="B8">
            <v>55211.395080622184</v>
          </cell>
          <cell r="C8">
            <v>109759.08047242957</v>
          </cell>
        </row>
        <row r="12">
          <cell r="B12">
            <v>28835</v>
          </cell>
          <cell r="C12">
            <v>31904</v>
          </cell>
        </row>
        <row r="13">
          <cell r="B13">
            <v>0</v>
          </cell>
          <cell r="C13">
            <v>0</v>
          </cell>
        </row>
        <row r="14">
          <cell r="B14">
            <v>12577.843200000001</v>
          </cell>
          <cell r="C14">
            <v>17000</v>
          </cell>
        </row>
        <row r="15">
          <cell r="B15">
            <v>155403.07815708042</v>
          </cell>
          <cell r="C15">
            <v>169647.78519427343</v>
          </cell>
        </row>
        <row r="16">
          <cell r="B16">
            <v>75171</v>
          </cell>
          <cell r="C16">
            <v>78326</v>
          </cell>
        </row>
        <row r="17">
          <cell r="B17">
            <v>10352</v>
          </cell>
          <cell r="C17">
            <v>13133</v>
          </cell>
        </row>
        <row r="22">
          <cell r="B22">
            <v>23583</v>
          </cell>
          <cell r="C22">
            <v>23270</v>
          </cell>
        </row>
        <row r="23">
          <cell r="B23">
            <v>267436.88483242743</v>
          </cell>
          <cell r="C23">
            <v>137034.67976489483</v>
          </cell>
        </row>
        <row r="24">
          <cell r="B24">
            <v>32133</v>
          </cell>
          <cell r="C24">
            <v>32760</v>
          </cell>
        </row>
        <row r="25">
          <cell r="B25">
            <v>52257.733715492985</v>
          </cell>
          <cell r="C25">
            <v>63938.028399999981</v>
          </cell>
        </row>
        <row r="26">
          <cell r="B26">
            <v>85498.583738677655</v>
          </cell>
          <cell r="C26">
            <v>86950</v>
          </cell>
        </row>
        <row r="27">
          <cell r="B27">
            <v>399830.8592538861</v>
          </cell>
          <cell r="C27">
            <v>431975</v>
          </cell>
        </row>
        <row r="32">
          <cell r="B32">
            <v>15080</v>
          </cell>
          <cell r="C32">
            <v>14532</v>
          </cell>
        </row>
        <row r="37">
          <cell r="B37">
            <v>260609</v>
          </cell>
          <cell r="C37">
            <v>0</v>
          </cell>
        </row>
        <row r="38">
          <cell r="B38">
            <v>0</v>
          </cell>
          <cell r="C38">
            <v>0</v>
          </cell>
        </row>
        <row r="39">
          <cell r="B39">
            <v>0</v>
          </cell>
          <cell r="C3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6"/>
  <sheetViews>
    <sheetView showGridLines="0" topLeftCell="A14" workbookViewId="0">
      <selection activeCell="C42" sqref="C42"/>
    </sheetView>
  </sheetViews>
  <sheetFormatPr defaultColWidth="11" defaultRowHeight="16"/>
  <cols>
    <col min="1" max="1" width="74.453125" style="14" customWidth="1"/>
    <col min="2" max="3" width="12.1796875" style="14" customWidth="1"/>
    <col min="4" max="4" width="6.26953125" style="1" customWidth="1"/>
    <col min="5" max="5" width="11.81640625" style="14" customWidth="1"/>
    <col min="6" max="6" width="4.54296875" style="1" customWidth="1"/>
    <col min="7" max="16384" width="11" style="1"/>
  </cols>
  <sheetData>
    <row r="1" spans="1:5">
      <c r="A1" s="17"/>
      <c r="B1" s="5"/>
      <c r="C1" s="5"/>
      <c r="E1" s="43" t="s">
        <v>0</v>
      </c>
    </row>
    <row r="2" spans="1:5">
      <c r="A2" s="18" t="s">
        <v>55</v>
      </c>
      <c r="B2" s="6"/>
      <c r="C2" s="7"/>
      <c r="E2" s="49" t="s">
        <v>1</v>
      </c>
    </row>
    <row r="3" spans="1:5">
      <c r="A3" s="19" t="s">
        <v>2</v>
      </c>
      <c r="B3" s="113" t="s">
        <v>3</v>
      </c>
      <c r="C3" s="113" t="s">
        <v>3</v>
      </c>
      <c r="E3" s="49" t="s">
        <v>53</v>
      </c>
    </row>
    <row r="4" spans="1:5">
      <c r="A4" s="19" t="s">
        <v>4</v>
      </c>
      <c r="B4" s="8"/>
      <c r="C4" s="8"/>
      <c r="E4" s="53" t="s">
        <v>54</v>
      </c>
    </row>
    <row r="5" spans="1:5" ht="16.5" thickBot="1">
      <c r="A5" s="20"/>
      <c r="B5" s="114" t="s">
        <v>50</v>
      </c>
      <c r="C5" s="114" t="s">
        <v>52</v>
      </c>
      <c r="E5" s="92" t="s">
        <v>5</v>
      </c>
    </row>
    <row r="6" spans="1:5">
      <c r="A6" s="21"/>
      <c r="B6" s="25" t="s">
        <v>6</v>
      </c>
      <c r="C6" s="25" t="s">
        <v>6</v>
      </c>
      <c r="E6" s="97"/>
    </row>
    <row r="7" spans="1:5" ht="20.149999999999999" customHeight="1">
      <c r="A7" s="22" t="s">
        <v>7</v>
      </c>
      <c r="B7" s="6"/>
      <c r="C7" s="6"/>
      <c r="E7" s="58"/>
    </row>
    <row r="8" spans="1:5" ht="30" customHeight="1">
      <c r="A8" s="23" t="s">
        <v>8</v>
      </c>
      <c r="B8" s="26">
        <f>[3]AND!$B8</f>
        <v>55211.395080622184</v>
      </c>
      <c r="C8" s="26">
        <f>[3]AND!$C8</f>
        <v>109759.08047242957</v>
      </c>
      <c r="D8" s="3"/>
      <c r="E8" s="62">
        <f>(C8-B8)/B8</f>
        <v>0.98797875533038759</v>
      </c>
    </row>
    <row r="9" spans="1:5" ht="12.75" customHeight="1" thickBot="1">
      <c r="A9" s="24"/>
      <c r="B9" s="27"/>
      <c r="C9" s="27"/>
      <c r="E9" s="62"/>
    </row>
    <row r="10" spans="1:5" ht="8.25" customHeight="1">
      <c r="A10" s="28"/>
      <c r="B10" s="32"/>
      <c r="C10" s="32"/>
      <c r="E10" s="101"/>
    </row>
    <row r="11" spans="1:5" ht="20.149999999999999" customHeight="1">
      <c r="A11" s="29" t="s">
        <v>9</v>
      </c>
      <c r="B11" s="26"/>
      <c r="C11" s="26"/>
      <c r="E11" s="62"/>
    </row>
    <row r="12" spans="1:5" ht="20.149999999999999" customHeight="1">
      <c r="A12" s="30" t="s">
        <v>10</v>
      </c>
      <c r="B12" s="26">
        <f>[3]AND!$B12</f>
        <v>28835</v>
      </c>
      <c r="C12" s="26">
        <f>[3]AND!$C12</f>
        <v>31904</v>
      </c>
      <c r="D12" s="4"/>
      <c r="E12" s="62">
        <f t="shared" ref="E12:E17" si="0">(C12-B12)/B12</f>
        <v>0.10643315415293914</v>
      </c>
    </row>
    <row r="13" spans="1:5" ht="20.149999999999999" customHeight="1">
      <c r="A13" s="30" t="s">
        <v>11</v>
      </c>
      <c r="B13" s="26">
        <f>[3]AND!$B13</f>
        <v>0</v>
      </c>
      <c r="C13" s="26">
        <f>[3]AND!$C13</f>
        <v>0</v>
      </c>
      <c r="E13" s="115" t="s">
        <v>12</v>
      </c>
    </row>
    <row r="14" spans="1:5" ht="20.149999999999999" customHeight="1">
      <c r="A14" s="30" t="s">
        <v>13</v>
      </c>
      <c r="B14" s="26">
        <f>[3]AND!$B14</f>
        <v>12577.843200000001</v>
      </c>
      <c r="C14" s="26">
        <f>[3]AND!$C14</f>
        <v>17000</v>
      </c>
      <c r="E14" s="62">
        <f t="shared" si="0"/>
        <v>0.35158307586470777</v>
      </c>
    </row>
    <row r="15" spans="1:5" ht="20.149999999999999" customHeight="1">
      <c r="A15" s="30" t="s">
        <v>14</v>
      </c>
      <c r="B15" s="26">
        <f>[3]AND!$B15</f>
        <v>155403.07815708042</v>
      </c>
      <c r="C15" s="26">
        <f>[3]AND!$C15</f>
        <v>169647.78519427343</v>
      </c>
      <c r="E15" s="62">
        <f t="shared" si="0"/>
        <v>9.1662965792701639E-2</v>
      </c>
    </row>
    <row r="16" spans="1:5" ht="20.149999999999999" customHeight="1">
      <c r="A16" s="30" t="s">
        <v>15</v>
      </c>
      <c r="B16" s="26">
        <f>[3]AND!$B16</f>
        <v>75171</v>
      </c>
      <c r="C16" s="26">
        <f>[3]AND!$C16</f>
        <v>78326</v>
      </c>
      <c r="E16" s="62">
        <f t="shared" si="0"/>
        <v>4.1970972848571923E-2</v>
      </c>
    </row>
    <row r="17" spans="1:5" ht="20.149999999999999" customHeight="1">
      <c r="A17" s="30" t="s">
        <v>16</v>
      </c>
      <c r="B17" s="26">
        <f>[3]AND!$B17</f>
        <v>10352</v>
      </c>
      <c r="C17" s="26">
        <f>[3]AND!$C17</f>
        <v>13133</v>
      </c>
      <c r="E17" s="62">
        <f t="shared" si="0"/>
        <v>0.26864374034003091</v>
      </c>
    </row>
    <row r="18" spans="1:5" ht="11.25" customHeight="1">
      <c r="A18" s="30"/>
      <c r="B18" s="26"/>
      <c r="C18" s="26"/>
      <c r="E18" s="62"/>
    </row>
    <row r="19" spans="1:5" ht="20.149999999999999" customHeight="1" thickBot="1">
      <c r="A19" s="31" t="s">
        <v>17</v>
      </c>
      <c r="B19" s="27">
        <f>SUM(B12:B18)</f>
        <v>282338.92135708046</v>
      </c>
      <c r="C19" s="27">
        <f>SUM(C12:C18)</f>
        <v>310010.78519427346</v>
      </c>
      <c r="E19" s="62">
        <f>(C19-B19)/B19</f>
        <v>9.8009384268333888E-2</v>
      </c>
    </row>
    <row r="20" spans="1:5" ht="11.25" customHeight="1">
      <c r="A20" s="28"/>
      <c r="B20" s="32"/>
      <c r="C20" s="32"/>
      <c r="E20" s="101"/>
    </row>
    <row r="21" spans="1:5" ht="20.149999999999999" customHeight="1">
      <c r="A21" s="29" t="s">
        <v>18</v>
      </c>
      <c r="B21" s="26"/>
      <c r="C21" s="26"/>
      <c r="E21" s="62"/>
    </row>
    <row r="22" spans="1:5" ht="20.149999999999999" customHeight="1">
      <c r="A22" s="30" t="s">
        <v>19</v>
      </c>
      <c r="B22" s="26">
        <f>[3]AND!$B22</f>
        <v>23583</v>
      </c>
      <c r="C22" s="26">
        <f>[3]AND!$C22</f>
        <v>23270</v>
      </c>
      <c r="E22" s="62">
        <f t="shared" ref="E22:E27" si="1">(C22-B22)/B22</f>
        <v>-1.3272272399609888E-2</v>
      </c>
    </row>
    <row r="23" spans="1:5" ht="19.5" customHeight="1">
      <c r="A23" s="30" t="s">
        <v>20</v>
      </c>
      <c r="B23" s="26">
        <f>[3]AND!$B23</f>
        <v>267436.88483242743</v>
      </c>
      <c r="C23" s="26">
        <f>[3]AND!$C23</f>
        <v>137034.67976489483</v>
      </c>
      <c r="E23" s="62">
        <f t="shared" si="1"/>
        <v>-0.48759992530290269</v>
      </c>
    </row>
    <row r="24" spans="1:5" ht="20.149999999999999" customHeight="1">
      <c r="A24" s="30" t="s">
        <v>21</v>
      </c>
      <c r="B24" s="26">
        <f>[3]AND!$B24</f>
        <v>32133</v>
      </c>
      <c r="C24" s="26">
        <f>[3]AND!$C24</f>
        <v>32760</v>
      </c>
      <c r="E24" s="62">
        <f t="shared" si="1"/>
        <v>1.9512650546167493E-2</v>
      </c>
    </row>
    <row r="25" spans="1:5" ht="20.149999999999999" customHeight="1">
      <c r="A25" s="30" t="s">
        <v>22</v>
      </c>
      <c r="B25" s="26">
        <f>[3]AND!$B25</f>
        <v>52257.733715492985</v>
      </c>
      <c r="C25" s="26">
        <f>[3]AND!$C25</f>
        <v>63938.028399999981</v>
      </c>
      <c r="E25" s="62">
        <f t="shared" si="1"/>
        <v>0.22351322673306265</v>
      </c>
    </row>
    <row r="26" spans="1:5" ht="18.75" customHeight="1">
      <c r="A26" s="33" t="s">
        <v>23</v>
      </c>
      <c r="B26" s="26">
        <f>[3]AND!$B26</f>
        <v>85498.583738677655</v>
      </c>
      <c r="C26" s="26">
        <f>[3]AND!$C26</f>
        <v>86950</v>
      </c>
      <c r="E26" s="62">
        <f t="shared" si="1"/>
        <v>1.6975909984176227E-2</v>
      </c>
    </row>
    <row r="27" spans="1:5" ht="20.149999999999999" customHeight="1">
      <c r="A27" s="30" t="s">
        <v>24</v>
      </c>
      <c r="B27" s="26">
        <f>[3]AND!$B27</f>
        <v>399830.8592538861</v>
      </c>
      <c r="C27" s="26">
        <f>[3]AND!$C27</f>
        <v>431975</v>
      </c>
      <c r="E27" s="62">
        <f t="shared" si="1"/>
        <v>8.0394346764772584E-2</v>
      </c>
    </row>
    <row r="28" spans="1:5" ht="10.5" customHeight="1">
      <c r="A28" s="30"/>
      <c r="B28" s="26"/>
      <c r="C28" s="26"/>
      <c r="E28" s="62"/>
    </row>
    <row r="29" spans="1:5" ht="20.149999999999999" customHeight="1" thickBot="1">
      <c r="A29" s="31" t="s">
        <v>17</v>
      </c>
      <c r="B29" s="27">
        <f>SUM(B22:B28)</f>
        <v>860740.0615404842</v>
      </c>
      <c r="C29" s="27">
        <f>SUM(C22:C27)</f>
        <v>775927.70816489484</v>
      </c>
      <c r="E29" s="65">
        <f>(C29-B29)/B29</f>
        <v>-9.8534223240171886E-2</v>
      </c>
    </row>
    <row r="30" spans="1:5" ht="12" customHeight="1">
      <c r="A30" s="28"/>
      <c r="B30" s="32"/>
      <c r="C30" s="5"/>
      <c r="E30" s="58"/>
    </row>
    <row r="31" spans="1:5" ht="20.149999999999999" customHeight="1">
      <c r="A31" s="29" t="s">
        <v>25</v>
      </c>
      <c r="B31" s="26"/>
      <c r="C31" s="7"/>
      <c r="E31" s="58"/>
    </row>
    <row r="32" spans="1:5" ht="20.149999999999999" customHeight="1">
      <c r="A32" s="30" t="s">
        <v>26</v>
      </c>
      <c r="B32" s="26">
        <f>[3]AND!$B32</f>
        <v>15080</v>
      </c>
      <c r="C32" s="26">
        <f>[3]AND!$C32</f>
        <v>14532</v>
      </c>
      <c r="E32" s="62">
        <f>(C32-B32)/B32</f>
        <v>-3.6339522546419097E-2</v>
      </c>
    </row>
    <row r="33" spans="1:5" ht="10.5" customHeight="1" thickBot="1">
      <c r="A33" s="34"/>
      <c r="B33" s="12"/>
      <c r="C33" s="12"/>
      <c r="E33" s="103"/>
    </row>
    <row r="34" spans="1:5" s="2" customFormat="1" ht="19.5" customHeight="1" thickBot="1">
      <c r="A34" s="35" t="s">
        <v>27</v>
      </c>
      <c r="B34" s="11">
        <f>B32+B29+B19+B8</f>
        <v>1213370.3779781871</v>
      </c>
      <c r="C34" s="11">
        <f>C32+C29+C19+C8</f>
        <v>1210229.5738315978</v>
      </c>
      <c r="E34" s="73">
        <f>(C34-B34)/B34</f>
        <v>-2.5884958159459108E-3</v>
      </c>
    </row>
    <row r="35" spans="1:5" s="2" customFormat="1" ht="23.25" customHeight="1">
      <c r="A35" s="36" t="s">
        <v>28</v>
      </c>
      <c r="B35" s="40"/>
      <c r="C35" s="40"/>
      <c r="E35" s="72"/>
    </row>
    <row r="36" spans="1:5" s="2" customFormat="1" ht="18.75" customHeight="1">
      <c r="A36" s="37"/>
      <c r="B36" s="41"/>
      <c r="C36" s="41"/>
      <c r="E36" s="72"/>
    </row>
    <row r="37" spans="1:5" ht="20.149999999999999" customHeight="1">
      <c r="A37" s="30" t="s">
        <v>51</v>
      </c>
      <c r="B37" s="7">
        <f>[3]AND!$B$37</f>
        <v>260609</v>
      </c>
      <c r="C37" s="7">
        <f>[3]AND!$C$37</f>
        <v>0</v>
      </c>
    </row>
    <row r="38" spans="1:5" ht="20.149999999999999" customHeight="1">
      <c r="A38" s="30" t="s">
        <v>47</v>
      </c>
      <c r="B38" s="7">
        <f>[3]AND!$B$38</f>
        <v>0</v>
      </c>
      <c r="C38" s="7">
        <f>[3]AND!$C$38</f>
        <v>0</v>
      </c>
    </row>
    <row r="39" spans="1:5" ht="20.149999999999999" customHeight="1">
      <c r="A39" s="30" t="s">
        <v>48</v>
      </c>
      <c r="B39" s="7">
        <f>[3]AND!$B$42</f>
        <v>0</v>
      </c>
      <c r="C39" s="7">
        <f>[3]AND!$C$42</f>
        <v>0</v>
      </c>
    </row>
    <row r="40" spans="1:5" ht="20.149999999999999" customHeight="1" thickBot="1">
      <c r="A40" s="38"/>
      <c r="B40" s="12"/>
      <c r="C40" s="12"/>
    </row>
    <row r="41" spans="1:5" s="2" customFormat="1" ht="20.149999999999999" customHeight="1" thickBot="1">
      <c r="A41" s="35" t="s">
        <v>29</v>
      </c>
      <c r="B41" s="12">
        <f>SUM(B37:B40)</f>
        <v>260609</v>
      </c>
      <c r="C41" s="39">
        <f>SUM(C37:C40)</f>
        <v>0</v>
      </c>
      <c r="E41" s="14"/>
    </row>
    <row r="42" spans="1:5" ht="16.5" thickBot="1">
      <c r="A42" s="42" t="s">
        <v>30</v>
      </c>
      <c r="B42" s="13">
        <f>B34+B41</f>
        <v>1473979.3779781871</v>
      </c>
      <c r="C42" s="13">
        <f>C34+C41</f>
        <v>1210229.5738315978</v>
      </c>
    </row>
    <row r="43" spans="1:5">
      <c r="E43" s="72"/>
    </row>
    <row r="44" spans="1:5">
      <c r="A44" s="15"/>
    </row>
    <row r="45" spans="1:5">
      <c r="A45" s="16"/>
    </row>
    <row r="46" spans="1:5">
      <c r="A46" s="16"/>
    </row>
  </sheetData>
  <phoneticPr fontId="2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83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46"/>
  <sheetViews>
    <sheetView showGridLines="0" topLeftCell="A28" workbookViewId="0">
      <selection activeCell="J4" sqref="J4"/>
    </sheetView>
  </sheetViews>
  <sheetFormatPr defaultColWidth="11" defaultRowHeight="16"/>
  <cols>
    <col min="1" max="1" width="75.54296875" style="14" customWidth="1"/>
    <col min="2" max="3" width="12.1796875" style="14" customWidth="1"/>
    <col min="4" max="4" width="14.453125" style="14" customWidth="1"/>
    <col min="5" max="5" width="12.1796875" style="14" customWidth="1"/>
    <col min="6" max="6" width="4.26953125" style="14" customWidth="1"/>
    <col min="7" max="7" width="12.1796875" style="14" customWidth="1"/>
    <col min="8" max="8" width="3.54296875" style="14" customWidth="1"/>
    <col min="9" max="9" width="11.81640625" style="14" customWidth="1"/>
    <col min="10" max="10" width="3.81640625" style="1" customWidth="1"/>
    <col min="11" max="16384" width="11" style="1"/>
  </cols>
  <sheetData>
    <row r="1" spans="1:9">
      <c r="A1" s="17"/>
      <c r="B1" s="120" t="s">
        <v>31</v>
      </c>
      <c r="C1" s="123"/>
      <c r="D1" s="120" t="s">
        <v>32</v>
      </c>
      <c r="E1" s="123"/>
      <c r="G1" s="5"/>
      <c r="I1" s="43" t="s">
        <v>0</v>
      </c>
    </row>
    <row r="2" spans="1:9">
      <c r="A2" s="19" t="s">
        <v>55</v>
      </c>
      <c r="B2" s="89"/>
      <c r="C2" s="44"/>
      <c r="D2" s="45" t="s">
        <v>45</v>
      </c>
      <c r="E2" s="46">
        <v>3.5000000000000001E-3</v>
      </c>
      <c r="F2" s="47"/>
      <c r="G2" s="48"/>
      <c r="I2" s="49" t="s">
        <v>1</v>
      </c>
    </row>
    <row r="3" spans="1:9">
      <c r="A3" s="19" t="s">
        <v>2</v>
      </c>
      <c r="B3" s="52" t="s">
        <v>3</v>
      </c>
      <c r="C3" s="51" t="s">
        <v>3</v>
      </c>
      <c r="D3" s="52" t="s">
        <v>3</v>
      </c>
      <c r="E3" s="51" t="s">
        <v>3</v>
      </c>
      <c r="F3" s="50"/>
      <c r="G3" s="8" t="s">
        <v>34</v>
      </c>
      <c r="I3" s="49" t="s">
        <v>53</v>
      </c>
    </row>
    <row r="4" spans="1:9">
      <c r="A4" s="19" t="s">
        <v>4</v>
      </c>
      <c r="B4" s="52"/>
      <c r="C4" s="51"/>
      <c r="D4" s="52"/>
      <c r="E4" s="51"/>
      <c r="F4" s="50"/>
      <c r="G4" s="8" t="s">
        <v>35</v>
      </c>
      <c r="I4" s="53" t="s">
        <v>54</v>
      </c>
    </row>
    <row r="5" spans="1:9" ht="16.5" thickBot="1">
      <c r="A5" s="20"/>
      <c r="B5" s="90" t="s">
        <v>50</v>
      </c>
      <c r="C5" s="54" t="s">
        <v>52</v>
      </c>
      <c r="D5" s="90" t="s">
        <v>50</v>
      </c>
      <c r="E5" s="54" t="s">
        <v>52</v>
      </c>
      <c r="F5" s="55"/>
      <c r="G5" s="9" t="s">
        <v>52</v>
      </c>
      <c r="I5" s="92" t="s">
        <v>5</v>
      </c>
    </row>
    <row r="6" spans="1:9">
      <c r="A6" s="21"/>
      <c r="B6" s="25" t="s">
        <v>6</v>
      </c>
      <c r="C6" s="85" t="s">
        <v>6</v>
      </c>
      <c r="D6" s="25" t="s">
        <v>6</v>
      </c>
      <c r="E6" s="85" t="s">
        <v>6</v>
      </c>
      <c r="F6" s="56"/>
      <c r="G6" s="85" t="s">
        <v>6</v>
      </c>
      <c r="I6" s="97"/>
    </row>
    <row r="7" spans="1:9" ht="20.149999999999999" customHeight="1">
      <c r="A7" s="22" t="s">
        <v>7</v>
      </c>
      <c r="B7" s="6"/>
      <c r="C7" s="57"/>
      <c r="D7" s="6"/>
      <c r="E7" s="57"/>
      <c r="F7" s="56"/>
      <c r="G7" s="57"/>
      <c r="I7" s="58"/>
    </row>
    <row r="8" spans="1:9" ht="30" customHeight="1">
      <c r="A8" s="23" t="s">
        <v>8</v>
      </c>
      <c r="B8" s="26">
        <f>AND!B8</f>
        <v>55211.395080622184</v>
      </c>
      <c r="C8" s="93">
        <f>AND!C8</f>
        <v>109759.08047242957</v>
      </c>
      <c r="D8" s="95">
        <f>B8*E2</f>
        <v>193.23988278217766</v>
      </c>
      <c r="E8" s="61">
        <f>C8*E2</f>
        <v>384.15678165350351</v>
      </c>
      <c r="F8" s="60"/>
      <c r="G8" s="61">
        <f>E8/4</f>
        <v>96.039195413375879</v>
      </c>
      <c r="I8" s="62">
        <f>(C8-B8)/B8</f>
        <v>0.98797875533038759</v>
      </c>
    </row>
    <row r="9" spans="1:9" ht="12.75" customHeight="1" thickBot="1">
      <c r="A9" s="24"/>
      <c r="B9" s="27"/>
      <c r="C9" s="94"/>
      <c r="D9" s="96"/>
      <c r="E9" s="67"/>
      <c r="F9" s="63"/>
      <c r="G9" s="67"/>
      <c r="I9" s="65"/>
    </row>
    <row r="10" spans="1:9" ht="8.25" customHeight="1">
      <c r="A10" s="28"/>
      <c r="B10" s="32"/>
      <c r="C10" s="59"/>
      <c r="D10" s="98"/>
      <c r="E10" s="100"/>
      <c r="F10" s="63"/>
      <c r="G10" s="100"/>
      <c r="I10" s="101"/>
    </row>
    <row r="11" spans="1:9" ht="20.149999999999999" customHeight="1">
      <c r="A11" s="29" t="s">
        <v>9</v>
      </c>
      <c r="B11" s="26"/>
      <c r="C11" s="59"/>
      <c r="D11" s="99"/>
      <c r="E11" s="64"/>
      <c r="F11" s="63"/>
      <c r="G11" s="64"/>
      <c r="I11" s="62"/>
    </row>
    <row r="12" spans="1:9" ht="20.149999999999999" customHeight="1">
      <c r="A12" s="30" t="s">
        <v>10</v>
      </c>
      <c r="B12" s="26">
        <f>AND!B12</f>
        <v>28835</v>
      </c>
      <c r="C12" s="59">
        <f>AND!C12</f>
        <v>31904</v>
      </c>
      <c r="D12" s="99">
        <f t="shared" ref="D12:D17" si="0">B12*E$2</f>
        <v>100.9225</v>
      </c>
      <c r="E12" s="64">
        <f t="shared" ref="E12:E17" si="1">C12*E$2</f>
        <v>111.664</v>
      </c>
      <c r="F12" s="63"/>
      <c r="G12" s="64">
        <f t="shared" ref="G12:G17" si="2">E12/4</f>
        <v>27.916</v>
      </c>
      <c r="I12" s="62"/>
    </row>
    <row r="13" spans="1:9" ht="20.149999999999999" customHeight="1">
      <c r="A13" s="30" t="s">
        <v>11</v>
      </c>
      <c r="B13" s="26">
        <f>AND!B13</f>
        <v>0</v>
      </c>
      <c r="C13" s="59">
        <f>AND!C13</f>
        <v>0</v>
      </c>
      <c r="D13" s="99">
        <f t="shared" si="0"/>
        <v>0</v>
      </c>
      <c r="E13" s="64">
        <f t="shared" si="1"/>
        <v>0</v>
      </c>
      <c r="F13" s="63"/>
      <c r="G13" s="64">
        <f t="shared" si="2"/>
        <v>0</v>
      </c>
      <c r="I13" s="62"/>
    </row>
    <row r="14" spans="1:9" ht="20.149999999999999" customHeight="1">
      <c r="A14" s="30" t="s">
        <v>13</v>
      </c>
      <c r="B14" s="26">
        <f>AND!B14</f>
        <v>12577.843200000001</v>
      </c>
      <c r="C14" s="59">
        <f>AND!C14</f>
        <v>17000</v>
      </c>
      <c r="D14" s="99">
        <f t="shared" si="0"/>
        <v>44.022451200000006</v>
      </c>
      <c r="E14" s="64">
        <f t="shared" si="1"/>
        <v>59.5</v>
      </c>
      <c r="F14" s="63"/>
      <c r="G14" s="64">
        <f t="shared" si="2"/>
        <v>14.875</v>
      </c>
      <c r="I14" s="62"/>
    </row>
    <row r="15" spans="1:9" ht="20.149999999999999" customHeight="1">
      <c r="A15" s="30" t="s">
        <v>14</v>
      </c>
      <c r="B15" s="26">
        <f>AND!B15</f>
        <v>155403.07815708042</v>
      </c>
      <c r="C15" s="59">
        <f>AND!C15</f>
        <v>169647.78519427343</v>
      </c>
      <c r="D15" s="99">
        <f t="shared" si="0"/>
        <v>543.91077354978154</v>
      </c>
      <c r="E15" s="64">
        <f t="shared" si="1"/>
        <v>593.76724817995705</v>
      </c>
      <c r="F15" s="63"/>
      <c r="G15" s="64">
        <f t="shared" si="2"/>
        <v>148.44181204498926</v>
      </c>
      <c r="I15" s="62"/>
    </row>
    <row r="16" spans="1:9" ht="20.149999999999999" customHeight="1">
      <c r="A16" s="30" t="s">
        <v>15</v>
      </c>
      <c r="B16" s="26">
        <f>AND!B16</f>
        <v>75171</v>
      </c>
      <c r="C16" s="59">
        <f>AND!C16</f>
        <v>78326</v>
      </c>
      <c r="D16" s="99">
        <f t="shared" si="0"/>
        <v>263.0985</v>
      </c>
      <c r="E16" s="64">
        <f t="shared" si="1"/>
        <v>274.14100000000002</v>
      </c>
      <c r="F16" s="63"/>
      <c r="G16" s="64">
        <f t="shared" si="2"/>
        <v>68.535250000000005</v>
      </c>
      <c r="I16" s="62"/>
    </row>
    <row r="17" spans="1:9" ht="20.149999999999999" customHeight="1">
      <c r="A17" s="30" t="s">
        <v>16</v>
      </c>
      <c r="B17" s="26">
        <f>AND!B17</f>
        <v>10352</v>
      </c>
      <c r="C17" s="59">
        <f>AND!C17</f>
        <v>13133</v>
      </c>
      <c r="D17" s="99">
        <f t="shared" si="0"/>
        <v>36.231999999999999</v>
      </c>
      <c r="E17" s="64">
        <f t="shared" si="1"/>
        <v>45.965499999999999</v>
      </c>
      <c r="F17" s="63"/>
      <c r="G17" s="64">
        <f t="shared" si="2"/>
        <v>11.491375</v>
      </c>
      <c r="I17" s="62"/>
    </row>
    <row r="18" spans="1:9" ht="16.5" customHeight="1">
      <c r="A18" s="30"/>
      <c r="B18" s="26"/>
      <c r="C18" s="59"/>
      <c r="D18" s="99"/>
      <c r="E18" s="64"/>
      <c r="F18" s="63"/>
      <c r="G18" s="64"/>
      <c r="I18" s="62"/>
    </row>
    <row r="19" spans="1:9" ht="20.149999999999999" customHeight="1" thickBot="1">
      <c r="A19" s="31" t="s">
        <v>17</v>
      </c>
      <c r="B19" s="27">
        <f>AND!B19</f>
        <v>282338.92135708046</v>
      </c>
      <c r="C19" s="59">
        <f>AND!C19</f>
        <v>310010.78519427346</v>
      </c>
      <c r="D19" s="96">
        <f>SUM(D12:D18)</f>
        <v>988.18622474978156</v>
      </c>
      <c r="E19" s="67">
        <f>SUM(E12:E18)</f>
        <v>1085.0377481799571</v>
      </c>
      <c r="F19" s="63"/>
      <c r="G19" s="67">
        <f>SUM(G12:G18)</f>
        <v>271.25943704498928</v>
      </c>
      <c r="I19" s="65">
        <f>(C19-B19)/B19</f>
        <v>9.8009384268333888E-2</v>
      </c>
    </row>
    <row r="20" spans="1:9" ht="17.25" customHeight="1">
      <c r="A20" s="28"/>
      <c r="B20" s="32"/>
      <c r="C20" s="102"/>
      <c r="D20" s="98"/>
      <c r="E20" s="100"/>
      <c r="F20" s="63"/>
      <c r="G20" s="100"/>
      <c r="I20" s="101"/>
    </row>
    <row r="21" spans="1:9" ht="20.149999999999999" customHeight="1">
      <c r="A21" s="29" t="s">
        <v>18</v>
      </c>
      <c r="B21" s="26"/>
      <c r="C21" s="93"/>
      <c r="D21" s="99"/>
      <c r="E21" s="64"/>
      <c r="F21" s="63"/>
      <c r="G21" s="64"/>
      <c r="I21" s="62"/>
    </row>
    <row r="22" spans="1:9" ht="20.149999999999999" customHeight="1">
      <c r="A22" s="30" t="s">
        <v>19</v>
      </c>
      <c r="B22" s="26">
        <f>AND!B22</f>
        <v>23583</v>
      </c>
      <c r="C22" s="93">
        <f>AND!C22</f>
        <v>23270</v>
      </c>
      <c r="D22" s="99">
        <f t="shared" ref="D22:D27" si="3">B22*E$2</f>
        <v>82.540500000000009</v>
      </c>
      <c r="E22" s="64">
        <f t="shared" ref="E22:E27" si="4">C22*E$2</f>
        <v>81.445000000000007</v>
      </c>
      <c r="F22" s="63"/>
      <c r="G22" s="64">
        <f t="shared" ref="G22:G27" si="5">E22/4</f>
        <v>20.361250000000002</v>
      </c>
      <c r="I22" s="62"/>
    </row>
    <row r="23" spans="1:9" ht="19.5" customHeight="1">
      <c r="A23" s="30" t="s">
        <v>20</v>
      </c>
      <c r="B23" s="26">
        <f>AND!B23</f>
        <v>267436.88483242743</v>
      </c>
      <c r="C23" s="93">
        <f>AND!C23</f>
        <v>137034.67976489483</v>
      </c>
      <c r="D23" s="99">
        <f t="shared" si="3"/>
        <v>936.02909691349601</v>
      </c>
      <c r="E23" s="64">
        <f t="shared" si="4"/>
        <v>479.62137917713193</v>
      </c>
      <c r="F23" s="63"/>
      <c r="G23" s="64">
        <f t="shared" si="5"/>
        <v>119.90534479428298</v>
      </c>
      <c r="I23" s="62"/>
    </row>
    <row r="24" spans="1:9" ht="20.149999999999999" customHeight="1">
      <c r="A24" s="30" t="s">
        <v>21</v>
      </c>
      <c r="B24" s="26">
        <f>AND!B24</f>
        <v>32133</v>
      </c>
      <c r="C24" s="93">
        <f>AND!C24</f>
        <v>32760</v>
      </c>
      <c r="D24" s="99">
        <f t="shared" si="3"/>
        <v>112.46550000000001</v>
      </c>
      <c r="E24" s="64">
        <f t="shared" si="4"/>
        <v>114.66</v>
      </c>
      <c r="F24" s="63"/>
      <c r="G24" s="64">
        <f t="shared" si="5"/>
        <v>28.664999999999999</v>
      </c>
      <c r="I24" s="62"/>
    </row>
    <row r="25" spans="1:9" ht="20.149999999999999" customHeight="1">
      <c r="A25" s="30" t="s">
        <v>22</v>
      </c>
      <c r="B25" s="26">
        <f>AND!B25</f>
        <v>52257.733715492985</v>
      </c>
      <c r="C25" s="93">
        <f>AND!C25</f>
        <v>63938.028399999981</v>
      </c>
      <c r="D25" s="99">
        <f t="shared" si="3"/>
        <v>182.90206800422544</v>
      </c>
      <c r="E25" s="64">
        <f t="shared" si="4"/>
        <v>223.78309939999994</v>
      </c>
      <c r="F25" s="63"/>
      <c r="G25" s="64">
        <f t="shared" si="5"/>
        <v>55.945774849999985</v>
      </c>
      <c r="I25" s="62"/>
    </row>
    <row r="26" spans="1:9" ht="18.75" customHeight="1">
      <c r="A26" s="33" t="s">
        <v>23</v>
      </c>
      <c r="B26" s="26">
        <f>AND!B26</f>
        <v>85498.583738677655</v>
      </c>
      <c r="C26" s="93">
        <f>AND!C26</f>
        <v>86950</v>
      </c>
      <c r="D26" s="99">
        <f t="shared" si="3"/>
        <v>299.24504308537178</v>
      </c>
      <c r="E26" s="64">
        <f t="shared" si="4"/>
        <v>304.32499999999999</v>
      </c>
      <c r="F26" s="63"/>
      <c r="G26" s="64">
        <f t="shared" si="5"/>
        <v>76.081249999999997</v>
      </c>
      <c r="I26" s="62"/>
    </row>
    <row r="27" spans="1:9" ht="20.149999999999999" customHeight="1">
      <c r="A27" s="30" t="s">
        <v>24</v>
      </c>
      <c r="B27" s="26">
        <f>AND!B27</f>
        <v>399830.8592538861</v>
      </c>
      <c r="C27" s="93">
        <f>AND!C27</f>
        <v>431975</v>
      </c>
      <c r="D27" s="99">
        <f t="shared" si="3"/>
        <v>1399.4080073886014</v>
      </c>
      <c r="E27" s="64">
        <f t="shared" si="4"/>
        <v>1511.9125000000001</v>
      </c>
      <c r="F27" s="63"/>
      <c r="G27" s="64">
        <f t="shared" si="5"/>
        <v>377.97812500000003</v>
      </c>
      <c r="I27" s="62"/>
    </row>
    <row r="28" spans="1:9" ht="10.5" customHeight="1">
      <c r="A28" s="30"/>
      <c r="B28" s="26"/>
      <c r="C28" s="93"/>
      <c r="D28" s="99"/>
      <c r="E28" s="64"/>
      <c r="F28" s="63"/>
      <c r="G28" s="64"/>
      <c r="I28" s="62"/>
    </row>
    <row r="29" spans="1:9" ht="20.149999999999999" customHeight="1" thickBot="1">
      <c r="A29" s="31" t="s">
        <v>17</v>
      </c>
      <c r="B29" s="27">
        <f>AND!B29</f>
        <v>860740.0615404842</v>
      </c>
      <c r="C29" s="94">
        <f>AND!C29</f>
        <v>775927.70816489484</v>
      </c>
      <c r="D29" s="96">
        <f>SUM(D22:D28)</f>
        <v>3012.590215391695</v>
      </c>
      <c r="E29" s="67">
        <f>SUM(E22:E28)</f>
        <v>2715.7469785771318</v>
      </c>
      <c r="F29" s="63"/>
      <c r="G29" s="67">
        <f>SUM(G22:G28)</f>
        <v>678.93674464428295</v>
      </c>
      <c r="I29" s="65">
        <f>(C29-B29)/B29</f>
        <v>-9.8534223240171886E-2</v>
      </c>
    </row>
    <row r="30" spans="1:9" ht="12" customHeight="1">
      <c r="A30" s="28"/>
      <c r="B30" s="32"/>
      <c r="C30" s="59"/>
      <c r="D30" s="98"/>
      <c r="E30" s="100"/>
      <c r="F30" s="63"/>
      <c r="G30" s="100"/>
      <c r="I30" s="97"/>
    </row>
    <row r="31" spans="1:9" ht="20.149999999999999" customHeight="1">
      <c r="A31" s="29" t="s">
        <v>25</v>
      </c>
      <c r="B31" s="26"/>
      <c r="C31" s="59"/>
      <c r="D31" s="99"/>
      <c r="E31" s="64"/>
      <c r="F31" s="63"/>
      <c r="G31" s="64"/>
      <c r="I31" s="58"/>
    </row>
    <row r="32" spans="1:9" ht="20.149999999999999" customHeight="1">
      <c r="A32" s="30" t="s">
        <v>26</v>
      </c>
      <c r="B32" s="26">
        <f>AND!B32</f>
        <v>15080</v>
      </c>
      <c r="C32" s="59">
        <f>AND!C32</f>
        <v>14532</v>
      </c>
      <c r="D32" s="99">
        <f>B32*E$2</f>
        <v>52.78</v>
      </c>
      <c r="E32" s="64">
        <f>C32*E$2</f>
        <v>50.862000000000002</v>
      </c>
      <c r="F32" s="63"/>
      <c r="G32" s="64">
        <f>E32/4</f>
        <v>12.7155</v>
      </c>
      <c r="I32" s="62">
        <f>(C32-B32)/B32</f>
        <v>-3.6339522546419097E-2</v>
      </c>
    </row>
    <row r="33" spans="1:9" ht="10.5" customHeight="1" thickBot="1">
      <c r="A33" s="34"/>
      <c r="B33" s="12"/>
      <c r="C33" s="66"/>
      <c r="D33" s="96"/>
      <c r="E33" s="67"/>
      <c r="F33" s="63"/>
      <c r="G33" s="67"/>
      <c r="I33" s="103"/>
    </row>
    <row r="34" spans="1:9" s="2" customFormat="1" ht="19.5" customHeight="1" thickBot="1">
      <c r="A34" s="35" t="s">
        <v>27</v>
      </c>
      <c r="B34" s="104">
        <f>B8+B19+B29+B32</f>
        <v>1213370.3779781868</v>
      </c>
      <c r="C34" s="68">
        <f>AND!C34</f>
        <v>1210229.5738315978</v>
      </c>
      <c r="D34" s="69">
        <f>D8+D19+D29+D32</f>
        <v>4246.7963229236539</v>
      </c>
      <c r="E34" s="70">
        <f>E8+E19+E29+E32</f>
        <v>4235.8035084105923</v>
      </c>
      <c r="F34" s="71"/>
      <c r="G34" s="70">
        <f>G8+G19+G29+G32</f>
        <v>1058.9508771026481</v>
      </c>
      <c r="H34" s="72"/>
      <c r="I34" s="73">
        <f>(C34-B34)/B34</f>
        <v>-2.5884958159457195E-3</v>
      </c>
    </row>
    <row r="35" spans="1:9" s="2" customFormat="1" ht="23.25" customHeight="1">
      <c r="A35" s="36" t="s">
        <v>28</v>
      </c>
      <c r="B35" s="40"/>
      <c r="C35" s="105"/>
      <c r="D35" s="109"/>
      <c r="E35" s="74"/>
      <c r="F35" s="71"/>
      <c r="G35" s="74"/>
      <c r="H35" s="72"/>
      <c r="I35" s="72"/>
    </row>
    <row r="36" spans="1:9" s="2" customFormat="1" ht="23.25" customHeight="1">
      <c r="A36" s="37"/>
      <c r="B36" s="41"/>
      <c r="C36" s="106"/>
      <c r="D36" s="110"/>
      <c r="E36" s="75"/>
      <c r="F36" s="71"/>
      <c r="G36" s="75"/>
      <c r="H36" s="72"/>
      <c r="I36" s="72"/>
    </row>
    <row r="37" spans="1:9" ht="20.149999999999999" customHeight="1">
      <c r="A37" s="30" t="s">
        <v>51</v>
      </c>
      <c r="B37" s="26">
        <f>AND!B37</f>
        <v>260609</v>
      </c>
      <c r="C37" s="107">
        <f>AND!C37</f>
        <v>0</v>
      </c>
      <c r="D37" s="99">
        <f>B37*E$2</f>
        <v>912.13150000000007</v>
      </c>
      <c r="E37" s="64">
        <f>C37*E$2</f>
        <v>0</v>
      </c>
      <c r="F37" s="63"/>
      <c r="G37" s="64">
        <f>E37/4</f>
        <v>0</v>
      </c>
    </row>
    <row r="38" spans="1:9" ht="20.149999999999999" customHeight="1">
      <c r="A38" s="30" t="s">
        <v>47</v>
      </c>
      <c r="B38" s="26">
        <f>AND!B38</f>
        <v>0</v>
      </c>
      <c r="C38" s="107">
        <f>AND!C38</f>
        <v>0</v>
      </c>
      <c r="D38" s="99">
        <f t="shared" ref="D38:E39" si="6">B38*$E$2</f>
        <v>0</v>
      </c>
      <c r="E38" s="64">
        <f t="shared" si="6"/>
        <v>0</v>
      </c>
      <c r="F38" s="63"/>
      <c r="G38" s="64">
        <f t="shared" ref="G38:G39" si="7">E38/4</f>
        <v>0</v>
      </c>
    </row>
    <row r="39" spans="1:9" ht="20.149999999999999" customHeight="1">
      <c r="A39" s="30" t="s">
        <v>49</v>
      </c>
      <c r="B39" s="26">
        <f>AND!B39</f>
        <v>0</v>
      </c>
      <c r="C39" s="107">
        <f>AND!C39</f>
        <v>0</v>
      </c>
      <c r="D39" s="99">
        <f t="shared" si="6"/>
        <v>0</v>
      </c>
      <c r="E39" s="64">
        <f t="shared" si="6"/>
        <v>0</v>
      </c>
      <c r="F39" s="63"/>
      <c r="G39" s="64">
        <f t="shared" si="7"/>
        <v>0</v>
      </c>
    </row>
    <row r="40" spans="1:9" ht="20.149999999999999" customHeight="1" thickBot="1">
      <c r="A40" s="38"/>
      <c r="B40" s="12"/>
      <c r="C40" s="108"/>
      <c r="D40" s="96"/>
      <c r="E40" s="67"/>
      <c r="F40" s="63"/>
      <c r="G40" s="67"/>
    </row>
    <row r="41" spans="1:9" s="2" customFormat="1" ht="20.149999999999999" customHeight="1" thickBot="1">
      <c r="A41" s="35" t="s">
        <v>29</v>
      </c>
      <c r="B41" s="111">
        <f>SUM(B37:B40)</f>
        <v>260609</v>
      </c>
      <c r="C41" s="76">
        <f>AND!C41</f>
        <v>0</v>
      </c>
      <c r="D41" s="77">
        <f>SUM(D37:D40)</f>
        <v>912.13150000000007</v>
      </c>
      <c r="E41" s="78">
        <f>SUM(E37:E40)</f>
        <v>0</v>
      </c>
      <c r="F41" s="63"/>
      <c r="G41" s="78">
        <f>SUM(G37:G40)</f>
        <v>0</v>
      </c>
      <c r="H41" s="72"/>
      <c r="I41" s="14"/>
    </row>
    <row r="42" spans="1:9" ht="16.5" thickBot="1">
      <c r="A42" s="42" t="s">
        <v>30</v>
      </c>
      <c r="B42" s="13">
        <f>B34+B41</f>
        <v>1473979.3779781868</v>
      </c>
      <c r="C42" s="79">
        <f>AND!C42</f>
        <v>1210229.5738315978</v>
      </c>
      <c r="D42" s="112">
        <f>D34+D41</f>
        <v>5158.9278229236543</v>
      </c>
      <c r="E42" s="80">
        <f>E34+E41</f>
        <v>4235.8035084105923</v>
      </c>
      <c r="F42" s="81"/>
      <c r="G42" s="80">
        <f>G34+G41</f>
        <v>1058.9508771026481</v>
      </c>
    </row>
    <row r="43" spans="1:9" ht="16.5" thickBot="1">
      <c r="I43" s="72"/>
    </row>
    <row r="44" spans="1:9" ht="16.5" thickBot="1">
      <c r="A44" s="15"/>
      <c r="E44" s="82">
        <f>ROUND(E42,0)</f>
        <v>4236</v>
      </c>
      <c r="G44" s="82">
        <f>E44/4</f>
        <v>1059</v>
      </c>
    </row>
    <row r="45" spans="1:9">
      <c r="A45" s="16"/>
    </row>
    <row r="46" spans="1:9">
      <c r="A46" s="16"/>
    </row>
  </sheetData>
  <mergeCells count="2">
    <mergeCell ref="B1:C1"/>
    <mergeCell ref="D1:E1"/>
  </mergeCells>
  <phoneticPr fontId="2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8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46"/>
  <sheetViews>
    <sheetView showGridLines="0" topLeftCell="A36" workbookViewId="0">
      <selection activeCell="J4" sqref="J4"/>
    </sheetView>
  </sheetViews>
  <sheetFormatPr defaultColWidth="11" defaultRowHeight="16"/>
  <cols>
    <col min="1" max="1" width="75" style="14" customWidth="1"/>
    <col min="2" max="3" width="12.1796875" style="14" customWidth="1"/>
    <col min="4" max="4" width="14.453125" style="14" customWidth="1"/>
    <col min="5" max="5" width="12.1796875" style="14" customWidth="1"/>
    <col min="6" max="6" width="3.54296875" style="14" customWidth="1"/>
    <col min="7" max="7" width="12.1796875" style="14" customWidth="1"/>
    <col min="8" max="8" width="3.54296875" style="14" customWidth="1"/>
    <col min="9" max="9" width="11.81640625" style="14" customWidth="1"/>
    <col min="10" max="10" width="3.26953125" style="1" customWidth="1"/>
    <col min="11" max="16384" width="11" style="1"/>
  </cols>
  <sheetData>
    <row r="1" spans="1:9">
      <c r="A1" s="17"/>
      <c r="B1" s="120" t="s">
        <v>31</v>
      </c>
      <c r="C1" s="123"/>
      <c r="D1" s="120" t="s">
        <v>32</v>
      </c>
      <c r="E1" s="123"/>
      <c r="G1" s="5"/>
      <c r="I1" s="43" t="s">
        <v>0</v>
      </c>
    </row>
    <row r="2" spans="1:9">
      <c r="A2" s="19" t="s">
        <v>55</v>
      </c>
      <c r="B2" s="89"/>
      <c r="C2" s="44"/>
      <c r="D2" s="45" t="s">
        <v>46</v>
      </c>
      <c r="E2" s="83">
        <v>5.2500000000000003E-3</v>
      </c>
      <c r="F2" s="84"/>
      <c r="G2" s="48"/>
      <c r="I2" s="49" t="s">
        <v>1</v>
      </c>
    </row>
    <row r="3" spans="1:9">
      <c r="A3" s="19" t="s">
        <v>2</v>
      </c>
      <c r="B3" s="52" t="s">
        <v>3</v>
      </c>
      <c r="C3" s="51" t="s">
        <v>3</v>
      </c>
      <c r="D3" s="52" t="s">
        <v>3</v>
      </c>
      <c r="E3" s="51" t="s">
        <v>3</v>
      </c>
      <c r="F3" s="50"/>
      <c r="G3" s="8" t="s">
        <v>34</v>
      </c>
      <c r="I3" s="49" t="s">
        <v>53</v>
      </c>
    </row>
    <row r="4" spans="1:9">
      <c r="A4" s="19" t="s">
        <v>4</v>
      </c>
      <c r="B4" s="52"/>
      <c r="C4" s="51"/>
      <c r="D4" s="52"/>
      <c r="E4" s="51"/>
      <c r="F4" s="50"/>
      <c r="G4" s="8" t="s">
        <v>35</v>
      </c>
      <c r="I4" s="53" t="s">
        <v>54</v>
      </c>
    </row>
    <row r="5" spans="1:9" ht="16.5" thickBot="1">
      <c r="A5" s="20"/>
      <c r="B5" s="90" t="s">
        <v>50</v>
      </c>
      <c r="C5" s="54" t="s">
        <v>52</v>
      </c>
      <c r="D5" s="90" t="s">
        <v>50</v>
      </c>
      <c r="E5" s="54" t="s">
        <v>52</v>
      </c>
      <c r="F5" s="55"/>
      <c r="G5" s="9" t="s">
        <v>52</v>
      </c>
      <c r="I5" s="92" t="s">
        <v>5</v>
      </c>
    </row>
    <row r="6" spans="1:9">
      <c r="A6" s="21"/>
      <c r="B6" s="25" t="s">
        <v>6</v>
      </c>
      <c r="C6" s="85" t="s">
        <v>6</v>
      </c>
      <c r="D6" s="25" t="s">
        <v>6</v>
      </c>
      <c r="E6" s="85" t="s">
        <v>6</v>
      </c>
      <c r="F6" s="56"/>
      <c r="G6" s="85" t="s">
        <v>6</v>
      </c>
      <c r="I6" s="97"/>
    </row>
    <row r="7" spans="1:9" ht="20.149999999999999" customHeight="1">
      <c r="A7" s="22" t="s">
        <v>7</v>
      </c>
      <c r="B7" s="6"/>
      <c r="C7" s="57"/>
      <c r="D7" s="6"/>
      <c r="E7" s="57"/>
      <c r="F7" s="56"/>
      <c r="G7" s="57"/>
      <c r="I7" s="58"/>
    </row>
    <row r="8" spans="1:9" ht="30" customHeight="1">
      <c r="A8" s="23" t="s">
        <v>8</v>
      </c>
      <c r="B8" s="26">
        <f>AND!B8</f>
        <v>55211.395080622184</v>
      </c>
      <c r="C8" s="93">
        <f>AND!C8</f>
        <v>109759.08047242957</v>
      </c>
      <c r="D8" s="95">
        <f>B8*E2</f>
        <v>289.85982417326647</v>
      </c>
      <c r="E8" s="61">
        <f>C8*E2</f>
        <v>576.2351724802553</v>
      </c>
      <c r="F8" s="60"/>
      <c r="G8" s="61">
        <f>E8/4</f>
        <v>144.05879312006383</v>
      </c>
      <c r="I8" s="62">
        <f>(C8-B8)/B8</f>
        <v>0.98797875533038759</v>
      </c>
    </row>
    <row r="9" spans="1:9" ht="12.75" customHeight="1" thickBot="1">
      <c r="A9" s="24"/>
      <c r="B9" s="27"/>
      <c r="C9" s="94"/>
      <c r="D9" s="96"/>
      <c r="E9" s="67"/>
      <c r="F9" s="63"/>
      <c r="G9" s="67"/>
      <c r="I9" s="65"/>
    </row>
    <row r="10" spans="1:9" ht="8.25" customHeight="1">
      <c r="A10" s="28"/>
      <c r="B10" s="32"/>
      <c r="C10" s="59"/>
      <c r="D10" s="98"/>
      <c r="E10" s="100"/>
      <c r="F10" s="63"/>
      <c r="G10" s="100"/>
      <c r="I10" s="101"/>
    </row>
    <row r="11" spans="1:9" ht="20.149999999999999" customHeight="1">
      <c r="A11" s="29" t="s">
        <v>9</v>
      </c>
      <c r="B11" s="26"/>
      <c r="C11" s="59"/>
      <c r="D11" s="99"/>
      <c r="E11" s="64"/>
      <c r="F11" s="63"/>
      <c r="G11" s="64"/>
      <c r="I11" s="62"/>
    </row>
    <row r="12" spans="1:9" ht="20.149999999999999" customHeight="1">
      <c r="A12" s="30" t="s">
        <v>10</v>
      </c>
      <c r="B12" s="26">
        <f>AND!B12</f>
        <v>28835</v>
      </c>
      <c r="C12" s="59">
        <f>AND!C12</f>
        <v>31904</v>
      </c>
      <c r="D12" s="99">
        <f t="shared" ref="D12:D17" si="0">B12*E$2</f>
        <v>151.38375000000002</v>
      </c>
      <c r="E12" s="64">
        <f t="shared" ref="E12:E17" si="1">C12*E$2</f>
        <v>167.49600000000001</v>
      </c>
      <c r="F12" s="63"/>
      <c r="G12" s="64">
        <f t="shared" ref="G12:G17" si="2">E12/4</f>
        <v>41.874000000000002</v>
      </c>
      <c r="I12" s="62"/>
    </row>
    <row r="13" spans="1:9" ht="20.149999999999999" customHeight="1">
      <c r="A13" s="30" t="s">
        <v>11</v>
      </c>
      <c r="B13" s="26">
        <f>AND!B13</f>
        <v>0</v>
      </c>
      <c r="C13" s="59">
        <f>AND!C13</f>
        <v>0</v>
      </c>
      <c r="D13" s="99">
        <f t="shared" si="0"/>
        <v>0</v>
      </c>
      <c r="E13" s="64">
        <f t="shared" si="1"/>
        <v>0</v>
      </c>
      <c r="F13" s="63"/>
      <c r="G13" s="64">
        <f t="shared" si="2"/>
        <v>0</v>
      </c>
      <c r="I13" s="62"/>
    </row>
    <row r="14" spans="1:9" ht="20.149999999999999" customHeight="1">
      <c r="A14" s="30" t="s">
        <v>13</v>
      </c>
      <c r="B14" s="26">
        <f>AND!B14</f>
        <v>12577.843200000001</v>
      </c>
      <c r="C14" s="59">
        <f>AND!C14</f>
        <v>17000</v>
      </c>
      <c r="D14" s="99">
        <f t="shared" si="0"/>
        <v>66.033676800000009</v>
      </c>
      <c r="E14" s="64">
        <f t="shared" si="1"/>
        <v>89.25</v>
      </c>
      <c r="F14" s="63"/>
      <c r="G14" s="64">
        <f t="shared" si="2"/>
        <v>22.3125</v>
      </c>
      <c r="I14" s="62"/>
    </row>
    <row r="15" spans="1:9" ht="20.149999999999999" customHeight="1">
      <c r="A15" s="30" t="s">
        <v>14</v>
      </c>
      <c r="B15" s="26">
        <f>AND!B15</f>
        <v>155403.07815708042</v>
      </c>
      <c r="C15" s="59">
        <f>AND!C15</f>
        <v>169647.78519427343</v>
      </c>
      <c r="D15" s="99">
        <f t="shared" si="0"/>
        <v>815.86616032467225</v>
      </c>
      <c r="E15" s="64">
        <f t="shared" si="1"/>
        <v>890.65087226993558</v>
      </c>
      <c r="F15" s="63"/>
      <c r="G15" s="64">
        <f t="shared" si="2"/>
        <v>222.66271806748389</v>
      </c>
      <c r="I15" s="62"/>
    </row>
    <row r="16" spans="1:9" ht="20.149999999999999" customHeight="1">
      <c r="A16" s="30" t="s">
        <v>15</v>
      </c>
      <c r="B16" s="26">
        <f>AND!B16</f>
        <v>75171</v>
      </c>
      <c r="C16" s="59">
        <f>AND!C16</f>
        <v>78326</v>
      </c>
      <c r="D16" s="99">
        <f t="shared" si="0"/>
        <v>394.64775000000003</v>
      </c>
      <c r="E16" s="64">
        <f t="shared" si="1"/>
        <v>411.2115</v>
      </c>
      <c r="F16" s="63"/>
      <c r="G16" s="64">
        <f t="shared" si="2"/>
        <v>102.802875</v>
      </c>
      <c r="I16" s="62"/>
    </row>
    <row r="17" spans="1:9" ht="20.149999999999999" customHeight="1">
      <c r="A17" s="30" t="s">
        <v>16</v>
      </c>
      <c r="B17" s="26">
        <f>AND!B17</f>
        <v>10352</v>
      </c>
      <c r="C17" s="59">
        <f>AND!C17</f>
        <v>13133</v>
      </c>
      <c r="D17" s="99">
        <f t="shared" si="0"/>
        <v>54.348000000000006</v>
      </c>
      <c r="E17" s="64">
        <f t="shared" si="1"/>
        <v>68.948250000000002</v>
      </c>
      <c r="F17" s="63"/>
      <c r="G17" s="64">
        <f t="shared" si="2"/>
        <v>17.2370625</v>
      </c>
      <c r="I17" s="62"/>
    </row>
    <row r="18" spans="1:9" ht="16.5" customHeight="1">
      <c r="A18" s="30"/>
      <c r="B18" s="26"/>
      <c r="C18" s="59"/>
      <c r="D18" s="99"/>
      <c r="E18" s="64"/>
      <c r="F18" s="63"/>
      <c r="G18" s="64"/>
      <c r="I18" s="62"/>
    </row>
    <row r="19" spans="1:9" ht="20.149999999999999" customHeight="1" thickBot="1">
      <c r="A19" s="31" t="s">
        <v>17</v>
      </c>
      <c r="B19" s="27">
        <f>AND!B19</f>
        <v>282338.92135708046</v>
      </c>
      <c r="C19" s="59">
        <f>AND!C19</f>
        <v>310010.78519427346</v>
      </c>
      <c r="D19" s="96">
        <f>SUM(D12:D18)</f>
        <v>1482.2793371246723</v>
      </c>
      <c r="E19" s="67">
        <f>SUM(E12:E17)</f>
        <v>1627.5566222699354</v>
      </c>
      <c r="F19" s="63"/>
      <c r="G19" s="67">
        <f>SUM(G12:G18)</f>
        <v>406.88915556748384</v>
      </c>
      <c r="I19" s="65">
        <f>(C19-B19)/B19</f>
        <v>9.8009384268333888E-2</v>
      </c>
    </row>
    <row r="20" spans="1:9" ht="17.25" customHeight="1">
      <c r="A20" s="28"/>
      <c r="B20" s="32"/>
      <c r="C20" s="102"/>
      <c r="D20" s="98"/>
      <c r="E20" s="100"/>
      <c r="F20" s="63"/>
      <c r="G20" s="100"/>
      <c r="I20" s="101"/>
    </row>
    <row r="21" spans="1:9" ht="20.149999999999999" customHeight="1">
      <c r="A21" s="29" t="s">
        <v>18</v>
      </c>
      <c r="B21" s="26"/>
      <c r="C21" s="93"/>
      <c r="D21" s="99"/>
      <c r="E21" s="64"/>
      <c r="F21" s="63"/>
      <c r="G21" s="64"/>
      <c r="I21" s="62"/>
    </row>
    <row r="22" spans="1:9" ht="20.149999999999999" customHeight="1">
      <c r="A22" s="30" t="s">
        <v>19</v>
      </c>
      <c r="B22" s="26">
        <f>AND!B22</f>
        <v>23583</v>
      </c>
      <c r="C22" s="93">
        <f>AND!C22</f>
        <v>23270</v>
      </c>
      <c r="D22" s="99">
        <f t="shared" ref="D22:D27" si="3">B22*E$2</f>
        <v>123.81075000000001</v>
      </c>
      <c r="E22" s="64">
        <f t="shared" ref="E22:E27" si="4">C22*E$2</f>
        <v>122.1675</v>
      </c>
      <c r="F22" s="63"/>
      <c r="G22" s="64">
        <f t="shared" ref="G22:G27" si="5">E22/4</f>
        <v>30.541875000000001</v>
      </c>
      <c r="I22" s="62"/>
    </row>
    <row r="23" spans="1:9" ht="19.5" customHeight="1">
      <c r="A23" s="30" t="s">
        <v>20</v>
      </c>
      <c r="B23" s="26">
        <f>AND!B23</f>
        <v>267436.88483242743</v>
      </c>
      <c r="C23" s="93">
        <f>AND!C23</f>
        <v>137034.67976489483</v>
      </c>
      <c r="D23" s="99">
        <f t="shared" si="3"/>
        <v>1404.0436453702441</v>
      </c>
      <c r="E23" s="64">
        <f t="shared" si="4"/>
        <v>719.43206876569786</v>
      </c>
      <c r="F23" s="63"/>
      <c r="G23" s="64">
        <f t="shared" si="5"/>
        <v>179.85801719142447</v>
      </c>
      <c r="I23" s="62"/>
    </row>
    <row r="24" spans="1:9" ht="20.149999999999999" customHeight="1">
      <c r="A24" s="30" t="s">
        <v>21</v>
      </c>
      <c r="B24" s="26">
        <f>AND!B24</f>
        <v>32133</v>
      </c>
      <c r="C24" s="93">
        <f>AND!C24</f>
        <v>32760</v>
      </c>
      <c r="D24" s="99">
        <f t="shared" si="3"/>
        <v>168.69825</v>
      </c>
      <c r="E24" s="64">
        <f t="shared" si="4"/>
        <v>171.99</v>
      </c>
      <c r="F24" s="63"/>
      <c r="G24" s="64">
        <f t="shared" si="5"/>
        <v>42.997500000000002</v>
      </c>
      <c r="I24" s="62"/>
    </row>
    <row r="25" spans="1:9" ht="20.149999999999999" customHeight="1">
      <c r="A25" s="30" t="s">
        <v>22</v>
      </c>
      <c r="B25" s="26">
        <f>AND!B25</f>
        <v>52257.733715492985</v>
      </c>
      <c r="C25" s="93">
        <f>AND!C25</f>
        <v>63938.028399999981</v>
      </c>
      <c r="D25" s="99">
        <f t="shared" si="3"/>
        <v>274.35310200633819</v>
      </c>
      <c r="E25" s="64">
        <f t="shared" si="4"/>
        <v>335.6746490999999</v>
      </c>
      <c r="F25" s="63"/>
      <c r="G25" s="64">
        <f t="shared" si="5"/>
        <v>83.918662274999974</v>
      </c>
      <c r="I25" s="62"/>
    </row>
    <row r="26" spans="1:9" ht="18.75" customHeight="1">
      <c r="A26" s="33" t="s">
        <v>23</v>
      </c>
      <c r="B26" s="26">
        <f>AND!B26</f>
        <v>85498.583738677655</v>
      </c>
      <c r="C26" s="93">
        <f>AND!C26</f>
        <v>86950</v>
      </c>
      <c r="D26" s="99">
        <f t="shared" si="3"/>
        <v>448.86756462805772</v>
      </c>
      <c r="E26" s="64">
        <f t="shared" si="4"/>
        <v>456.48750000000001</v>
      </c>
      <c r="F26" s="63"/>
      <c r="G26" s="64">
        <f t="shared" si="5"/>
        <v>114.121875</v>
      </c>
      <c r="I26" s="62"/>
    </row>
    <row r="27" spans="1:9" ht="20.149999999999999" customHeight="1">
      <c r="A27" s="30" t="s">
        <v>24</v>
      </c>
      <c r="B27" s="26">
        <f>AND!B27</f>
        <v>399830.8592538861</v>
      </c>
      <c r="C27" s="93">
        <f>AND!C27</f>
        <v>431975</v>
      </c>
      <c r="D27" s="99">
        <f t="shared" si="3"/>
        <v>2099.112011082902</v>
      </c>
      <c r="E27" s="64">
        <f t="shared" si="4"/>
        <v>2267.8687500000001</v>
      </c>
      <c r="F27" s="63"/>
      <c r="G27" s="64">
        <f t="shared" si="5"/>
        <v>566.96718750000002</v>
      </c>
      <c r="I27" s="62"/>
    </row>
    <row r="28" spans="1:9" ht="10.5" customHeight="1">
      <c r="A28" s="30"/>
      <c r="B28" s="26"/>
      <c r="C28" s="93"/>
      <c r="D28" s="99"/>
      <c r="E28" s="64"/>
      <c r="F28" s="63"/>
      <c r="G28" s="64"/>
      <c r="I28" s="62"/>
    </row>
    <row r="29" spans="1:9" ht="20.149999999999999" customHeight="1" thickBot="1">
      <c r="A29" s="31" t="s">
        <v>17</v>
      </c>
      <c r="B29" s="27">
        <f>AND!B29</f>
        <v>860740.0615404842</v>
      </c>
      <c r="C29" s="94">
        <f>AND!C29</f>
        <v>775927.70816489484</v>
      </c>
      <c r="D29" s="96">
        <f>SUM(D22:D28)</f>
        <v>4518.885323087542</v>
      </c>
      <c r="E29" s="67">
        <f>SUM(E22:E28)</f>
        <v>4073.6204678656977</v>
      </c>
      <c r="F29" s="63"/>
      <c r="G29" s="67">
        <f>SUM(G22:G28)</f>
        <v>1018.4051169664244</v>
      </c>
      <c r="I29" s="65">
        <f>(C29-B29)/B29</f>
        <v>-9.8534223240171886E-2</v>
      </c>
    </row>
    <row r="30" spans="1:9" ht="12" customHeight="1">
      <c r="A30" s="28"/>
      <c r="B30" s="32"/>
      <c r="C30" s="59"/>
      <c r="D30" s="98"/>
      <c r="E30" s="100"/>
      <c r="F30" s="63"/>
      <c r="G30" s="100"/>
      <c r="I30" s="97"/>
    </row>
    <row r="31" spans="1:9" ht="20.149999999999999" customHeight="1">
      <c r="A31" s="29" t="s">
        <v>25</v>
      </c>
      <c r="B31" s="26"/>
      <c r="C31" s="59"/>
      <c r="D31" s="99"/>
      <c r="E31" s="64"/>
      <c r="F31" s="63"/>
      <c r="G31" s="64"/>
      <c r="I31" s="58"/>
    </row>
    <row r="32" spans="1:9" ht="20.149999999999999" customHeight="1">
      <c r="A32" s="30" t="s">
        <v>26</v>
      </c>
      <c r="B32" s="26">
        <f>AND!B32</f>
        <v>15080</v>
      </c>
      <c r="C32" s="59">
        <f>AND!C32</f>
        <v>14532</v>
      </c>
      <c r="D32" s="99">
        <f>B32*E$2</f>
        <v>79.17</v>
      </c>
      <c r="E32" s="64">
        <f>C32*E$2</f>
        <v>76.293000000000006</v>
      </c>
      <c r="F32" s="63"/>
      <c r="G32" s="64">
        <f>E32/4</f>
        <v>19.073250000000002</v>
      </c>
      <c r="I32" s="62">
        <f>(C32-B32)/B32</f>
        <v>-3.6339522546419097E-2</v>
      </c>
    </row>
    <row r="33" spans="1:9" ht="10.5" customHeight="1" thickBot="1">
      <c r="A33" s="34"/>
      <c r="B33" s="12"/>
      <c r="C33" s="66"/>
      <c r="D33" s="96"/>
      <c r="E33" s="67"/>
      <c r="F33" s="63"/>
      <c r="G33" s="67"/>
      <c r="I33" s="103"/>
    </row>
    <row r="34" spans="1:9" s="2" customFormat="1" ht="19.5" customHeight="1" thickBot="1">
      <c r="A34" s="35" t="s">
        <v>27</v>
      </c>
      <c r="B34" s="104">
        <f>B8+B19+B29+B32</f>
        <v>1213370.3779781868</v>
      </c>
      <c r="C34" s="68">
        <f>AND!C34</f>
        <v>1210229.5738315978</v>
      </c>
      <c r="D34" s="69">
        <f>D8+D19+D29+D32</f>
        <v>6370.1944843854808</v>
      </c>
      <c r="E34" s="70">
        <f>E8+E19+E29+E32</f>
        <v>6353.7052626158875</v>
      </c>
      <c r="F34" s="71"/>
      <c r="G34" s="70">
        <f>G8+G19+G29+G32</f>
        <v>1588.4263156539719</v>
      </c>
      <c r="H34" s="72"/>
      <c r="I34" s="73">
        <f>(C34-B34)/B34</f>
        <v>-2.5884958159457195E-3</v>
      </c>
    </row>
    <row r="35" spans="1:9" s="2" customFormat="1" ht="23.25" customHeight="1">
      <c r="A35" s="36" t="s">
        <v>28</v>
      </c>
      <c r="B35" s="40"/>
      <c r="C35" s="105"/>
      <c r="D35" s="109"/>
      <c r="E35" s="74"/>
      <c r="F35" s="71"/>
      <c r="G35" s="74"/>
      <c r="H35" s="72"/>
      <c r="I35" s="72"/>
    </row>
    <row r="36" spans="1:9" s="2" customFormat="1" ht="23.25" customHeight="1">
      <c r="A36" s="37"/>
      <c r="B36" s="41"/>
      <c r="C36" s="106"/>
      <c r="D36" s="110"/>
      <c r="E36" s="75"/>
      <c r="F36" s="71"/>
      <c r="G36" s="75"/>
      <c r="H36" s="72"/>
      <c r="I36" s="72"/>
    </row>
    <row r="37" spans="1:9" ht="20.149999999999999" customHeight="1">
      <c r="A37" s="30" t="s">
        <v>51</v>
      </c>
      <c r="B37" s="26">
        <f>AND!B37</f>
        <v>260609</v>
      </c>
      <c r="C37" s="107">
        <f>AND!C37</f>
        <v>0</v>
      </c>
      <c r="D37" s="99">
        <f>B37*E$2</f>
        <v>1368.1972500000002</v>
      </c>
      <c r="E37" s="64">
        <f>C37*E$2</f>
        <v>0</v>
      </c>
      <c r="F37" s="63"/>
      <c r="G37" s="64">
        <f>E37/4</f>
        <v>0</v>
      </c>
    </row>
    <row r="38" spans="1:9" ht="20.149999999999999" customHeight="1">
      <c r="A38" s="30" t="s">
        <v>47</v>
      </c>
      <c r="B38" s="26">
        <f>AND!B38</f>
        <v>0</v>
      </c>
      <c r="C38" s="107">
        <f>AND!C38</f>
        <v>0</v>
      </c>
      <c r="D38" s="99">
        <f t="shared" ref="D38:E39" si="6">B38*$E$2</f>
        <v>0</v>
      </c>
      <c r="E38" s="64">
        <f t="shared" si="6"/>
        <v>0</v>
      </c>
      <c r="F38" s="63"/>
      <c r="G38" s="64">
        <f t="shared" ref="G38:G39" si="7">E38/4</f>
        <v>0</v>
      </c>
    </row>
    <row r="39" spans="1:9" ht="20.149999999999999" customHeight="1">
      <c r="A39" s="30" t="s">
        <v>49</v>
      </c>
      <c r="B39" s="26">
        <f>AND!B39</f>
        <v>0</v>
      </c>
      <c r="C39" s="107">
        <f>AND!C39</f>
        <v>0</v>
      </c>
      <c r="D39" s="99">
        <f t="shared" si="6"/>
        <v>0</v>
      </c>
      <c r="E39" s="64">
        <f t="shared" si="6"/>
        <v>0</v>
      </c>
      <c r="F39" s="63"/>
      <c r="G39" s="64">
        <f t="shared" si="7"/>
        <v>0</v>
      </c>
    </row>
    <row r="40" spans="1:9" ht="20.149999999999999" customHeight="1" thickBot="1">
      <c r="A40" s="38"/>
      <c r="B40" s="12"/>
      <c r="C40" s="108"/>
      <c r="D40" s="96"/>
      <c r="E40" s="67"/>
      <c r="F40" s="63"/>
      <c r="G40" s="67"/>
    </row>
    <row r="41" spans="1:9" s="2" customFormat="1" ht="20.149999999999999" customHeight="1" thickBot="1">
      <c r="A41" s="35" t="s">
        <v>29</v>
      </c>
      <c r="B41" s="111">
        <f>SUM(B37:B40)</f>
        <v>260609</v>
      </c>
      <c r="C41" s="76">
        <f>AND!C41</f>
        <v>0</v>
      </c>
      <c r="D41" s="77">
        <f>SUM(D37:D40)</f>
        <v>1368.1972500000002</v>
      </c>
      <c r="E41" s="78">
        <f>SUM(E37:E40)</f>
        <v>0</v>
      </c>
      <c r="F41" s="63"/>
      <c r="G41" s="78">
        <f>SUM(G37:G40)</f>
        <v>0</v>
      </c>
      <c r="H41" s="72"/>
      <c r="I41" s="14"/>
    </row>
    <row r="42" spans="1:9" ht="16.5" thickBot="1">
      <c r="A42" s="42" t="s">
        <v>30</v>
      </c>
      <c r="B42" s="13">
        <f>B34+B41</f>
        <v>1473979.3779781868</v>
      </c>
      <c r="C42" s="79">
        <f>AND!C42</f>
        <v>1210229.5738315978</v>
      </c>
      <c r="D42" s="112">
        <f>D34+D41</f>
        <v>7738.391734385481</v>
      </c>
      <c r="E42" s="80">
        <f>E34+E41</f>
        <v>6353.7052626158875</v>
      </c>
      <c r="F42" s="81"/>
      <c r="G42" s="80">
        <f>E42/4</f>
        <v>1588.4263156539719</v>
      </c>
    </row>
    <row r="43" spans="1:9" ht="16.5" thickBot="1">
      <c r="I43" s="72"/>
    </row>
    <row r="44" spans="1:9" ht="16.5" thickBot="1">
      <c r="A44" s="15"/>
      <c r="E44" s="82">
        <f>ROUND(E42,0)</f>
        <v>6354</v>
      </c>
      <c r="G44" s="82">
        <f>E44/4</f>
        <v>1588.5</v>
      </c>
    </row>
    <row r="45" spans="1:9">
      <c r="A45" s="16"/>
    </row>
    <row r="46" spans="1:9">
      <c r="A46" s="16"/>
    </row>
  </sheetData>
  <mergeCells count="2">
    <mergeCell ref="B1:C1"/>
    <mergeCell ref="D1:E1"/>
  </mergeCells>
  <phoneticPr fontId="2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8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02EE6-0C87-4F23-9D0A-B44CB83D57D8}">
  <sheetPr>
    <pageSetUpPr fitToPage="1"/>
  </sheetPr>
  <dimension ref="A1:I46"/>
  <sheetViews>
    <sheetView showGridLines="0" tabSelected="1" topLeftCell="A32" workbookViewId="0">
      <selection activeCell="K14" sqref="K14"/>
    </sheetView>
  </sheetViews>
  <sheetFormatPr defaultColWidth="11" defaultRowHeight="16"/>
  <cols>
    <col min="1" max="1" width="64.81640625" style="14" customWidth="1"/>
    <col min="2" max="3" width="12.1796875" style="14" customWidth="1"/>
    <col min="4" max="4" width="14.453125" style="14" customWidth="1"/>
    <col min="5" max="5" width="12.1796875" style="14" customWidth="1"/>
    <col min="6" max="6" width="4.26953125" style="14" customWidth="1"/>
    <col min="7" max="7" width="12.1796875" style="14" customWidth="1"/>
    <col min="8" max="8" width="3.54296875" style="14" customWidth="1"/>
    <col min="9" max="9" width="11.81640625" style="14" customWidth="1"/>
    <col min="10" max="10" width="4.7265625" style="1" customWidth="1"/>
    <col min="11" max="16384" width="11" style="1"/>
  </cols>
  <sheetData>
    <row r="1" spans="1:9">
      <c r="A1" s="17"/>
      <c r="B1" s="120" t="s">
        <v>31</v>
      </c>
      <c r="C1" s="123"/>
      <c r="D1" s="120" t="s">
        <v>32</v>
      </c>
      <c r="E1" s="123"/>
      <c r="G1" s="5"/>
      <c r="I1" s="43" t="s">
        <v>0</v>
      </c>
    </row>
    <row r="2" spans="1:9">
      <c r="A2" s="19" t="s">
        <v>56</v>
      </c>
      <c r="B2" s="89"/>
      <c r="C2" s="44"/>
      <c r="D2" s="45" t="s">
        <v>57</v>
      </c>
      <c r="E2" s="83">
        <v>6.0000000000000001E-3</v>
      </c>
      <c r="F2" s="84"/>
      <c r="G2" s="48"/>
      <c r="I2" s="49" t="s">
        <v>1</v>
      </c>
    </row>
    <row r="3" spans="1:9">
      <c r="A3" s="19" t="s">
        <v>2</v>
      </c>
      <c r="B3" s="52" t="s">
        <v>3</v>
      </c>
      <c r="C3" s="51" t="s">
        <v>3</v>
      </c>
      <c r="D3" s="52" t="s">
        <v>3</v>
      </c>
      <c r="E3" s="51" t="s">
        <v>3</v>
      </c>
      <c r="F3" s="50"/>
      <c r="G3" s="8" t="s">
        <v>34</v>
      </c>
      <c r="I3" s="49" t="s">
        <v>53</v>
      </c>
    </row>
    <row r="4" spans="1:9">
      <c r="A4" s="19" t="s">
        <v>4</v>
      </c>
      <c r="B4" s="52"/>
      <c r="C4" s="51"/>
      <c r="D4" s="52"/>
      <c r="E4" s="51"/>
      <c r="F4" s="50"/>
      <c r="G4" s="8" t="s">
        <v>35</v>
      </c>
      <c r="I4" s="53" t="s">
        <v>54</v>
      </c>
    </row>
    <row r="5" spans="1:9" ht="16.5" thickBot="1">
      <c r="A5" s="20"/>
      <c r="B5" s="90" t="s">
        <v>50</v>
      </c>
      <c r="C5" s="54" t="s">
        <v>52</v>
      </c>
      <c r="D5" s="90" t="s">
        <v>50</v>
      </c>
      <c r="E5" s="54" t="s">
        <v>52</v>
      </c>
      <c r="F5" s="55"/>
      <c r="G5" s="9" t="s">
        <v>52</v>
      </c>
      <c r="I5" s="92" t="s">
        <v>5</v>
      </c>
    </row>
    <row r="6" spans="1:9">
      <c r="A6" s="21"/>
      <c r="B6" s="25" t="s">
        <v>6</v>
      </c>
      <c r="C6" s="85" t="s">
        <v>6</v>
      </c>
      <c r="D6" s="25" t="s">
        <v>6</v>
      </c>
      <c r="E6" s="85" t="s">
        <v>6</v>
      </c>
      <c r="F6" s="56"/>
      <c r="G6" s="85" t="s">
        <v>6</v>
      </c>
      <c r="I6" s="97"/>
    </row>
    <row r="7" spans="1:9" ht="20.25" customHeight="1">
      <c r="A7" s="22" t="s">
        <v>7</v>
      </c>
      <c r="B7" s="6"/>
      <c r="C7" s="57"/>
      <c r="D7" s="6"/>
      <c r="E7" s="57"/>
      <c r="F7" s="56"/>
      <c r="G7" s="57"/>
      <c r="I7" s="58"/>
    </row>
    <row r="8" spans="1:9" ht="30" customHeight="1">
      <c r="A8" s="23" t="s">
        <v>8</v>
      </c>
      <c r="B8" s="26">
        <f>[4]AND!B8</f>
        <v>55211.395080622184</v>
      </c>
      <c r="C8" s="93">
        <f>[4]AND!C8</f>
        <v>109759.08047242957</v>
      </c>
      <c r="D8" s="95">
        <f>B8*E2*50%</f>
        <v>165.63418524186656</v>
      </c>
      <c r="E8" s="61">
        <f>C8*E2*50%</f>
        <v>329.27724141728874</v>
      </c>
      <c r="F8" s="60"/>
      <c r="G8" s="61">
        <f>E8/4</f>
        <v>82.319310354322184</v>
      </c>
      <c r="I8" s="116">
        <f>(C8-B8)/B8</f>
        <v>0.98797875533038759</v>
      </c>
    </row>
    <row r="9" spans="1:9" ht="12.75" customHeight="1" thickBot="1">
      <c r="A9" s="24"/>
      <c r="B9" s="27"/>
      <c r="C9" s="94"/>
      <c r="D9" s="96"/>
      <c r="E9" s="67"/>
      <c r="F9" s="63"/>
      <c r="G9" s="67"/>
      <c r="I9" s="117"/>
    </row>
    <row r="10" spans="1:9" ht="8.25" customHeight="1">
      <c r="A10" s="28"/>
      <c r="B10" s="32"/>
      <c r="C10" s="59"/>
      <c r="D10" s="98"/>
      <c r="E10" s="100"/>
      <c r="F10" s="63"/>
      <c r="G10" s="100"/>
      <c r="I10" s="118"/>
    </row>
    <row r="11" spans="1:9" ht="20.25" customHeight="1">
      <c r="A11" s="29" t="s">
        <v>9</v>
      </c>
      <c r="B11" s="26"/>
      <c r="C11" s="59"/>
      <c r="D11" s="99"/>
      <c r="E11" s="64"/>
      <c r="F11" s="63"/>
      <c r="G11" s="64"/>
      <c r="I11" s="116"/>
    </row>
    <row r="12" spans="1:9" ht="20.25" customHeight="1">
      <c r="A12" s="30" t="s">
        <v>10</v>
      </c>
      <c r="B12" s="26">
        <f>[4]AND!B12</f>
        <v>28835</v>
      </c>
      <c r="C12" s="59">
        <f>[4]AND!C12</f>
        <v>31904</v>
      </c>
      <c r="D12" s="99">
        <f t="shared" ref="D12:D17" si="0">B12*E$2</f>
        <v>173.01</v>
      </c>
      <c r="E12" s="64">
        <f t="shared" ref="E12:E17" si="1">C12*E$2</f>
        <v>191.42400000000001</v>
      </c>
      <c r="F12" s="63"/>
      <c r="G12" s="64">
        <f t="shared" ref="G12:G17" si="2">E12/4</f>
        <v>47.856000000000002</v>
      </c>
      <c r="I12" s="116"/>
    </row>
    <row r="13" spans="1:9" ht="20.25" customHeight="1">
      <c r="A13" s="30" t="s">
        <v>11</v>
      </c>
      <c r="B13" s="26">
        <f>[4]AND!B13</f>
        <v>0</v>
      </c>
      <c r="C13" s="59">
        <f>[4]AND!C13</f>
        <v>0</v>
      </c>
      <c r="D13" s="99">
        <f t="shared" si="0"/>
        <v>0</v>
      </c>
      <c r="E13" s="64">
        <f t="shared" si="1"/>
        <v>0</v>
      </c>
      <c r="F13" s="63"/>
      <c r="G13" s="64">
        <f t="shared" si="2"/>
        <v>0</v>
      </c>
      <c r="I13" s="116"/>
    </row>
    <row r="14" spans="1:9" ht="20.25" customHeight="1">
      <c r="A14" s="30" t="s">
        <v>13</v>
      </c>
      <c r="B14" s="26">
        <f>[4]AND!B14</f>
        <v>12577.843200000001</v>
      </c>
      <c r="C14" s="59">
        <f>[4]AND!C14</f>
        <v>17000</v>
      </c>
      <c r="D14" s="99">
        <f t="shared" si="0"/>
        <v>75.467059200000008</v>
      </c>
      <c r="E14" s="64">
        <f t="shared" si="1"/>
        <v>102</v>
      </c>
      <c r="F14" s="63"/>
      <c r="G14" s="64">
        <f t="shared" si="2"/>
        <v>25.5</v>
      </c>
      <c r="I14" s="116"/>
    </row>
    <row r="15" spans="1:9" ht="20.25" customHeight="1">
      <c r="A15" s="30" t="s">
        <v>14</v>
      </c>
      <c r="B15" s="26">
        <f>[4]AND!B15</f>
        <v>155403.07815708042</v>
      </c>
      <c r="C15" s="59">
        <f>[4]AND!C15</f>
        <v>169647.78519427343</v>
      </c>
      <c r="D15" s="99">
        <f>B15*E$2*50%</f>
        <v>466.2092344712413</v>
      </c>
      <c r="E15" s="64">
        <f>C15*E$2*50%</f>
        <v>508.94335558282029</v>
      </c>
      <c r="F15" s="63"/>
      <c r="G15" s="64">
        <f t="shared" si="2"/>
        <v>127.23583889570507</v>
      </c>
      <c r="I15" s="116"/>
    </row>
    <row r="16" spans="1:9" ht="20.25" customHeight="1">
      <c r="A16" s="30" t="s">
        <v>15</v>
      </c>
      <c r="B16" s="26">
        <f>[4]AND!B16</f>
        <v>75171</v>
      </c>
      <c r="C16" s="59">
        <f>[4]AND!C16</f>
        <v>78326</v>
      </c>
      <c r="D16" s="99">
        <f t="shared" si="0"/>
        <v>451.02600000000001</v>
      </c>
      <c r="E16" s="64">
        <f t="shared" si="1"/>
        <v>469.95600000000002</v>
      </c>
      <c r="F16" s="63"/>
      <c r="G16" s="64">
        <f t="shared" si="2"/>
        <v>117.489</v>
      </c>
      <c r="I16" s="116"/>
    </row>
    <row r="17" spans="1:9" ht="20.25" customHeight="1">
      <c r="A17" s="30" t="s">
        <v>16</v>
      </c>
      <c r="B17" s="26">
        <f>[4]AND!B17</f>
        <v>10352</v>
      </c>
      <c r="C17" s="59">
        <f>[4]AND!C17</f>
        <v>13133</v>
      </c>
      <c r="D17" s="99">
        <f t="shared" si="0"/>
        <v>62.112000000000002</v>
      </c>
      <c r="E17" s="64">
        <f t="shared" si="1"/>
        <v>78.798000000000002</v>
      </c>
      <c r="F17" s="63"/>
      <c r="G17" s="64">
        <f t="shared" si="2"/>
        <v>19.6995</v>
      </c>
      <c r="I17" s="116"/>
    </row>
    <row r="18" spans="1:9" ht="16.5" customHeight="1">
      <c r="A18" s="30"/>
      <c r="B18" s="26"/>
      <c r="C18" s="59"/>
      <c r="D18" s="99"/>
      <c r="E18" s="64"/>
      <c r="F18" s="63"/>
      <c r="G18" s="64"/>
      <c r="I18" s="116"/>
    </row>
    <row r="19" spans="1:9" ht="20.25" customHeight="1" thickBot="1">
      <c r="A19" s="31" t="s">
        <v>17</v>
      </c>
      <c r="B19" s="27">
        <f>SUM(B12:B18)</f>
        <v>282338.92135708046</v>
      </c>
      <c r="C19" s="59">
        <f>SUM(C12:C18)</f>
        <v>310010.78519427346</v>
      </c>
      <c r="D19" s="96">
        <f>SUM(D12:D18)</f>
        <v>1227.8242936712413</v>
      </c>
      <c r="E19" s="67">
        <f>SUM(E12:E17)</f>
        <v>1351.1213555828201</v>
      </c>
      <c r="F19" s="63"/>
      <c r="G19" s="67">
        <f>SUM(G12:G18)</f>
        <v>337.78033889570503</v>
      </c>
      <c r="I19" s="117">
        <f>(C19-B19)/B19</f>
        <v>9.8009384268333888E-2</v>
      </c>
    </row>
    <row r="20" spans="1:9" ht="17.25" customHeight="1">
      <c r="A20" s="28"/>
      <c r="B20" s="32"/>
      <c r="C20" s="102"/>
      <c r="D20" s="98"/>
      <c r="E20" s="100"/>
      <c r="F20" s="63"/>
      <c r="G20" s="100"/>
      <c r="I20" s="118"/>
    </row>
    <row r="21" spans="1:9" ht="20.25" customHeight="1">
      <c r="A21" s="29" t="s">
        <v>18</v>
      </c>
      <c r="B21" s="26"/>
      <c r="C21" s="93"/>
      <c r="D21" s="99"/>
      <c r="E21" s="64"/>
      <c r="F21" s="63"/>
      <c r="G21" s="64"/>
      <c r="I21" s="116"/>
    </row>
    <row r="22" spans="1:9" ht="20.25" customHeight="1">
      <c r="A22" s="30" t="s">
        <v>19</v>
      </c>
      <c r="B22" s="26">
        <f>[4]AND!B22</f>
        <v>23583</v>
      </c>
      <c r="C22" s="93">
        <f>[4]AND!C22</f>
        <v>23270</v>
      </c>
      <c r="D22" s="99">
        <v>0</v>
      </c>
      <c r="E22" s="64">
        <v>0</v>
      </c>
      <c r="F22" s="63"/>
      <c r="G22" s="64">
        <f t="shared" ref="G22:G27" si="3">E22/4</f>
        <v>0</v>
      </c>
      <c r="I22" s="116"/>
    </row>
    <row r="23" spans="1:9" ht="19.5" customHeight="1">
      <c r="A23" s="30" t="s">
        <v>20</v>
      </c>
      <c r="B23" s="26">
        <f>[4]AND!B23</f>
        <v>267436.88483242743</v>
      </c>
      <c r="C23" s="93">
        <f>[4]AND!C23</f>
        <v>137034.67976489483</v>
      </c>
      <c r="D23" s="99">
        <f>B23*E$2*90%</f>
        <v>1444.159178095108</v>
      </c>
      <c r="E23" s="64">
        <f>C23*E$2*90%</f>
        <v>739.9872707304321</v>
      </c>
      <c r="F23" s="63"/>
      <c r="G23" s="64">
        <f t="shared" si="3"/>
        <v>184.99681768260803</v>
      </c>
      <c r="I23" s="116"/>
    </row>
    <row r="24" spans="1:9" ht="20.25" customHeight="1">
      <c r="A24" s="30" t="s">
        <v>21</v>
      </c>
      <c r="B24" s="26">
        <f>[4]AND!B24</f>
        <v>32133</v>
      </c>
      <c r="C24" s="93">
        <f>[4]AND!C24</f>
        <v>32760</v>
      </c>
      <c r="D24" s="99">
        <f>B24*E$2*90%</f>
        <v>173.51820000000001</v>
      </c>
      <c r="E24" s="64">
        <f>C24*E$2*90%</f>
        <v>176.904</v>
      </c>
      <c r="F24" s="63"/>
      <c r="G24" s="64">
        <f t="shared" si="3"/>
        <v>44.225999999999999</v>
      </c>
      <c r="I24" s="116"/>
    </row>
    <row r="25" spans="1:9" ht="20.25" customHeight="1">
      <c r="A25" s="30" t="s">
        <v>22</v>
      </c>
      <c r="B25" s="26">
        <f>[4]AND!B25</f>
        <v>52257.733715492985</v>
      </c>
      <c r="C25" s="93">
        <f>[4]AND!C25</f>
        <v>63938.028399999981</v>
      </c>
      <c r="D25" s="99">
        <v>0</v>
      </c>
      <c r="E25" s="64">
        <v>0</v>
      </c>
      <c r="F25" s="63"/>
      <c r="G25" s="64">
        <f t="shared" si="3"/>
        <v>0</v>
      </c>
      <c r="I25" s="116"/>
    </row>
    <row r="26" spans="1:9" ht="18.75" customHeight="1">
      <c r="A26" s="33" t="s">
        <v>23</v>
      </c>
      <c r="B26" s="26">
        <f>[4]AND!B26</f>
        <v>85498.583738677655</v>
      </c>
      <c r="C26" s="93">
        <f>[4]AND!C26</f>
        <v>86950</v>
      </c>
      <c r="D26" s="99">
        <f>B26*E$2*10%</f>
        <v>51.29915024320659</v>
      </c>
      <c r="E26" s="64">
        <f>C26*E$2*10%</f>
        <v>52.170000000000009</v>
      </c>
      <c r="F26" s="63"/>
      <c r="G26" s="64">
        <f t="shared" si="3"/>
        <v>13.042500000000002</v>
      </c>
      <c r="I26" s="116"/>
    </row>
    <row r="27" spans="1:9" ht="20.25" customHeight="1">
      <c r="A27" s="30" t="s">
        <v>24</v>
      </c>
      <c r="B27" s="26">
        <f>[4]AND!B27</f>
        <v>399830.8592538861</v>
      </c>
      <c r="C27" s="93">
        <f>[4]AND!C27</f>
        <v>431975</v>
      </c>
      <c r="D27" s="99">
        <v>0</v>
      </c>
      <c r="E27" s="64">
        <v>0</v>
      </c>
      <c r="F27" s="63"/>
      <c r="G27" s="64">
        <f t="shared" si="3"/>
        <v>0</v>
      </c>
      <c r="I27" s="116"/>
    </row>
    <row r="28" spans="1:9" ht="10.5" customHeight="1">
      <c r="A28" s="30"/>
      <c r="B28" s="26"/>
      <c r="C28" s="93"/>
      <c r="D28" s="99"/>
      <c r="E28" s="64"/>
      <c r="F28" s="63"/>
      <c r="G28" s="64"/>
      <c r="I28" s="116"/>
    </row>
    <row r="29" spans="1:9" ht="20.25" customHeight="1" thickBot="1">
      <c r="A29" s="31" t="s">
        <v>17</v>
      </c>
      <c r="B29" s="27">
        <f>SUM(B22:B28)</f>
        <v>860740.0615404842</v>
      </c>
      <c r="C29" s="94">
        <f>SUM(C22:C28)</f>
        <v>775927.70816489484</v>
      </c>
      <c r="D29" s="96">
        <f>SUM(D22:D28)</f>
        <v>1668.9765283383147</v>
      </c>
      <c r="E29" s="67">
        <f>SUM(E22:E28)</f>
        <v>969.06127073043206</v>
      </c>
      <c r="F29" s="63"/>
      <c r="G29" s="67">
        <f>SUM(G22:G28)</f>
        <v>242.26531768260801</v>
      </c>
      <c r="I29" s="117">
        <f>(C29-B29)/B29</f>
        <v>-9.8534223240171886E-2</v>
      </c>
    </row>
    <row r="30" spans="1:9" ht="12" customHeight="1">
      <c r="A30" s="28"/>
      <c r="B30" s="32"/>
      <c r="C30" s="59"/>
      <c r="D30" s="98"/>
      <c r="E30" s="100"/>
      <c r="F30" s="63"/>
      <c r="G30" s="100"/>
      <c r="I30" s="97"/>
    </row>
    <row r="31" spans="1:9" ht="20.25" customHeight="1">
      <c r="A31" s="29" t="s">
        <v>25</v>
      </c>
      <c r="B31" s="26"/>
      <c r="C31" s="59"/>
      <c r="D31" s="99"/>
      <c r="E31" s="64"/>
      <c r="F31" s="63"/>
      <c r="G31" s="64"/>
      <c r="I31" s="58"/>
    </row>
    <row r="32" spans="1:9" ht="20.25" customHeight="1">
      <c r="A32" s="30" t="s">
        <v>26</v>
      </c>
      <c r="B32" s="26">
        <f>[4]AND!B32</f>
        <v>15080</v>
      </c>
      <c r="C32" s="59">
        <f>[4]AND!C32</f>
        <v>14532</v>
      </c>
      <c r="D32" s="99">
        <f>B32*E$2</f>
        <v>90.48</v>
      </c>
      <c r="E32" s="64">
        <f>C32*E$2</f>
        <v>87.192000000000007</v>
      </c>
      <c r="F32" s="63"/>
      <c r="G32" s="64">
        <f>E32/4</f>
        <v>21.798000000000002</v>
      </c>
      <c r="I32" s="116">
        <f>(C32-B32)/B32</f>
        <v>-3.6339522546419097E-2</v>
      </c>
    </row>
    <row r="33" spans="1:9" ht="10.5" customHeight="1" thickBot="1">
      <c r="A33" s="34"/>
      <c r="B33" s="12"/>
      <c r="C33" s="66"/>
      <c r="D33" s="96"/>
      <c r="E33" s="67"/>
      <c r="F33" s="63"/>
      <c r="G33" s="67"/>
      <c r="I33" s="103"/>
    </row>
    <row r="34" spans="1:9" s="2" customFormat="1" ht="19.5" customHeight="1" thickBot="1">
      <c r="A34" s="35" t="s">
        <v>27</v>
      </c>
      <c r="B34" s="104">
        <f>B8+B19+B29+B32</f>
        <v>1213370.3779781868</v>
      </c>
      <c r="C34" s="68">
        <f>C32+C29+C19+C8</f>
        <v>1210229.5738315978</v>
      </c>
      <c r="D34" s="69">
        <f>D8+D19+D29+D32</f>
        <v>3152.9150072514226</v>
      </c>
      <c r="E34" s="70">
        <f>E8+E19+E29+E32</f>
        <v>2736.6518677305407</v>
      </c>
      <c r="F34" s="71"/>
      <c r="G34" s="70">
        <f>G8+G19+G29+G32</f>
        <v>684.16296693263519</v>
      </c>
      <c r="H34" s="72"/>
      <c r="I34" s="119">
        <f>(C34-B34)/B34</f>
        <v>-2.5884958159457195E-3</v>
      </c>
    </row>
    <row r="35" spans="1:9" s="2" customFormat="1" ht="23.25" customHeight="1">
      <c r="A35" s="36" t="s">
        <v>28</v>
      </c>
      <c r="B35" s="40"/>
      <c r="C35" s="105"/>
      <c r="D35" s="109"/>
      <c r="E35" s="74"/>
      <c r="F35" s="71"/>
      <c r="G35" s="74"/>
      <c r="H35" s="72"/>
      <c r="I35" s="72"/>
    </row>
    <row r="36" spans="1:9" s="2" customFormat="1" ht="23.25" customHeight="1">
      <c r="A36" s="37"/>
      <c r="B36" s="41"/>
      <c r="C36" s="106"/>
      <c r="D36" s="110"/>
      <c r="E36" s="75"/>
      <c r="F36" s="71"/>
      <c r="G36" s="75"/>
      <c r="H36" s="72"/>
      <c r="I36" s="72"/>
    </row>
    <row r="37" spans="1:9" ht="20.25" customHeight="1">
      <c r="A37" s="30" t="s">
        <v>58</v>
      </c>
      <c r="B37" s="26">
        <f>[4]AND!B37</f>
        <v>260609</v>
      </c>
      <c r="C37" s="107">
        <f>[4]AND!C37</f>
        <v>0</v>
      </c>
      <c r="D37" s="99">
        <f>B37*E$2</f>
        <v>1563.654</v>
      </c>
      <c r="E37" s="64">
        <f>C37*E$2</f>
        <v>0</v>
      </c>
      <c r="F37" s="63"/>
      <c r="G37" s="64">
        <f>E37/4</f>
        <v>0</v>
      </c>
    </row>
    <row r="38" spans="1:9" ht="20.25" customHeight="1">
      <c r="A38" s="30" t="s">
        <v>47</v>
      </c>
      <c r="B38" s="26">
        <f>[4]AND!B38</f>
        <v>0</v>
      </c>
      <c r="C38" s="107">
        <f>[4]AND!C38</f>
        <v>0</v>
      </c>
      <c r="D38" s="99">
        <f>B38*E2*10%</f>
        <v>0</v>
      </c>
      <c r="E38" s="64">
        <f>C38*E2*10%</f>
        <v>0</v>
      </c>
      <c r="F38" s="63"/>
      <c r="G38" s="64">
        <f t="shared" ref="G38:G39" si="4">E38/4</f>
        <v>0</v>
      </c>
    </row>
    <row r="39" spans="1:9" ht="20.25" customHeight="1">
      <c r="A39" s="30" t="s">
        <v>49</v>
      </c>
      <c r="B39" s="26">
        <f>[4]AND!B39</f>
        <v>0</v>
      </c>
      <c r="C39" s="107">
        <f>[4]AND!C39</f>
        <v>0</v>
      </c>
      <c r="D39" s="99">
        <f>B39*E2*10%</f>
        <v>0</v>
      </c>
      <c r="E39" s="64">
        <f>C39*E2*10%</f>
        <v>0</v>
      </c>
      <c r="F39" s="63"/>
      <c r="G39" s="64">
        <f t="shared" si="4"/>
        <v>0</v>
      </c>
    </row>
    <row r="40" spans="1:9" ht="20.25" customHeight="1" thickBot="1">
      <c r="A40" s="38"/>
      <c r="B40" s="12"/>
      <c r="C40" s="108"/>
      <c r="D40" s="96"/>
      <c r="E40" s="67"/>
      <c r="F40" s="63"/>
      <c r="G40" s="67"/>
    </row>
    <row r="41" spans="1:9" s="2" customFormat="1" ht="20.25" customHeight="1" thickBot="1">
      <c r="A41" s="35" t="s">
        <v>29</v>
      </c>
      <c r="B41" s="111">
        <f>SUM(B37:B40)</f>
        <v>260609</v>
      </c>
      <c r="C41" s="76">
        <f>SUM(C37:C40)</f>
        <v>0</v>
      </c>
      <c r="D41" s="77">
        <f>SUM(D37:D40)</f>
        <v>1563.654</v>
      </c>
      <c r="E41" s="78">
        <f>SUM(E37:E40)</f>
        <v>0</v>
      </c>
      <c r="F41" s="63"/>
      <c r="G41" s="78">
        <f>SUM(G37:G40)</f>
        <v>0</v>
      </c>
      <c r="H41" s="72"/>
      <c r="I41" s="14"/>
    </row>
    <row r="42" spans="1:9" ht="16.5" thickBot="1">
      <c r="A42" s="42" t="s">
        <v>30</v>
      </c>
      <c r="B42" s="13">
        <f>B34+B41</f>
        <v>1473979.3779781868</v>
      </c>
      <c r="C42" s="79">
        <f>C41+C34</f>
        <v>1210229.5738315978</v>
      </c>
      <c r="D42" s="112">
        <f>D34+D41</f>
        <v>4716.5690072514226</v>
      </c>
      <c r="E42" s="80">
        <f>E34+E41</f>
        <v>2736.6518677305407</v>
      </c>
      <c r="F42" s="81"/>
      <c r="G42" s="80">
        <f>E42/4</f>
        <v>684.16296693263519</v>
      </c>
    </row>
    <row r="43" spans="1:9" ht="16.5" thickBot="1">
      <c r="I43" s="72"/>
    </row>
    <row r="44" spans="1:9" ht="16.5" thickBot="1">
      <c r="A44" s="15"/>
      <c r="E44" s="82">
        <f>ROUND(E42,0)</f>
        <v>2737</v>
      </c>
      <c r="G44" s="82">
        <f>E44/4</f>
        <v>684.25</v>
      </c>
    </row>
    <row r="45" spans="1:9">
      <c r="A45" s="16"/>
    </row>
    <row r="46" spans="1:9">
      <c r="A46" s="16"/>
    </row>
  </sheetData>
  <mergeCells count="2">
    <mergeCell ref="B1:C1"/>
    <mergeCell ref="D1:E1"/>
  </mergeCells>
  <printOptions horizontalCentered="1" gridLinesSet="0"/>
  <pageMargins left="0.35433070866141736" right="0.35433070866141736" top="0.98425196850393704" bottom="0.59055118110236227" header="0.39370078740157483" footer="0"/>
  <pageSetup paperSize="9"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6"/>
  <sheetViews>
    <sheetView showGridLines="0" zoomScale="80" zoomScaleNormal="80" workbookViewId="0">
      <selection activeCell="C16" sqref="C16"/>
    </sheetView>
  </sheetViews>
  <sheetFormatPr defaultColWidth="11" defaultRowHeight="16"/>
  <cols>
    <col min="1" max="1" width="74.54296875" style="14" customWidth="1"/>
    <col min="2" max="3" width="12.1796875" style="14" customWidth="1"/>
    <col min="4" max="4" width="14.453125" style="14" customWidth="1"/>
    <col min="5" max="5" width="12.1796875" style="14" customWidth="1"/>
    <col min="6" max="6" width="3" style="14" customWidth="1"/>
    <col min="7" max="7" width="12.1796875" style="14" customWidth="1"/>
    <col min="8" max="8" width="3.1796875" style="14" customWidth="1"/>
    <col min="9" max="9" width="11.81640625" style="14" customWidth="1"/>
    <col min="10" max="10" width="3.81640625" style="1" customWidth="1"/>
    <col min="11" max="16384" width="11" style="1"/>
  </cols>
  <sheetData>
    <row r="1" spans="1:9">
      <c r="A1" s="17"/>
      <c r="B1" s="120" t="s">
        <v>31</v>
      </c>
      <c r="C1" s="121"/>
      <c r="D1" s="120" t="s">
        <v>32</v>
      </c>
      <c r="E1" s="122"/>
      <c r="G1" s="5"/>
      <c r="I1" s="43" t="s">
        <v>0</v>
      </c>
    </row>
    <row r="2" spans="1:9">
      <c r="A2" s="19" t="s">
        <v>55</v>
      </c>
      <c r="B2" s="89"/>
      <c r="C2" s="44"/>
      <c r="D2" s="45" t="s">
        <v>33</v>
      </c>
      <c r="E2" s="46">
        <v>4.5999999999999999E-3</v>
      </c>
      <c r="F2" s="47"/>
      <c r="G2" s="48"/>
      <c r="I2" s="49" t="s">
        <v>1</v>
      </c>
    </row>
    <row r="3" spans="1:9">
      <c r="A3" s="19" t="s">
        <v>2</v>
      </c>
      <c r="B3" s="52" t="s">
        <v>3</v>
      </c>
      <c r="C3" s="51" t="s">
        <v>3</v>
      </c>
      <c r="D3" s="52" t="s">
        <v>3</v>
      </c>
      <c r="E3" s="51" t="s">
        <v>3</v>
      </c>
      <c r="F3" s="50"/>
      <c r="G3" s="8" t="s">
        <v>34</v>
      </c>
      <c r="I3" s="49" t="s">
        <v>53</v>
      </c>
    </row>
    <row r="4" spans="1:9">
      <c r="A4" s="19" t="s">
        <v>4</v>
      </c>
      <c r="B4" s="52"/>
      <c r="C4" s="51"/>
      <c r="D4" s="52"/>
      <c r="E4" s="51"/>
      <c r="F4" s="50"/>
      <c r="G4" s="8" t="s">
        <v>35</v>
      </c>
      <c r="I4" s="53" t="s">
        <v>54</v>
      </c>
    </row>
    <row r="5" spans="1:9" ht="16.5" thickBot="1">
      <c r="A5" s="20"/>
      <c r="B5" s="90" t="s">
        <v>50</v>
      </c>
      <c r="C5" s="54" t="s">
        <v>52</v>
      </c>
      <c r="D5" s="90" t="s">
        <v>50</v>
      </c>
      <c r="E5" s="54" t="s">
        <v>52</v>
      </c>
      <c r="F5" s="55"/>
      <c r="G5" s="9" t="s">
        <v>52</v>
      </c>
      <c r="I5" s="92" t="s">
        <v>5</v>
      </c>
    </row>
    <row r="6" spans="1:9">
      <c r="A6" s="21"/>
      <c r="B6" s="25" t="s">
        <v>6</v>
      </c>
      <c r="C6" s="85" t="s">
        <v>6</v>
      </c>
      <c r="D6" s="25" t="s">
        <v>6</v>
      </c>
      <c r="E6" s="85" t="s">
        <v>6</v>
      </c>
      <c r="F6" s="56"/>
      <c r="G6" s="85" t="s">
        <v>6</v>
      </c>
      <c r="I6" s="97"/>
    </row>
    <row r="7" spans="1:9" ht="20.149999999999999" customHeight="1">
      <c r="A7" s="22" t="s">
        <v>7</v>
      </c>
      <c r="B7" s="6"/>
      <c r="C7" s="57"/>
      <c r="D7" s="6"/>
      <c r="E7" s="57"/>
      <c r="F7" s="56"/>
      <c r="G7" s="57"/>
      <c r="I7" s="58"/>
    </row>
    <row r="8" spans="1:9" ht="30" customHeight="1">
      <c r="A8" s="23" t="s">
        <v>8</v>
      </c>
      <c r="B8" s="26">
        <f>AND!B8</f>
        <v>55211.395080622184</v>
      </c>
      <c r="C8" s="93">
        <f>AND!C8</f>
        <v>109759.08047242957</v>
      </c>
      <c r="D8" s="95">
        <f>B8*E2</f>
        <v>253.97241737086205</v>
      </c>
      <c r="E8" s="61">
        <f>C8*E2</f>
        <v>504.89177017317604</v>
      </c>
      <c r="F8" s="60"/>
      <c r="G8" s="61">
        <f>E8/4</f>
        <v>126.22294254329401</v>
      </c>
      <c r="I8" s="62">
        <f>(C8-B8)/B8</f>
        <v>0.98797875533038759</v>
      </c>
    </row>
    <row r="9" spans="1:9" ht="12.75" customHeight="1" thickBot="1">
      <c r="A9" s="24"/>
      <c r="B9" s="27"/>
      <c r="C9" s="94"/>
      <c r="D9" s="96"/>
      <c r="E9" s="67"/>
      <c r="F9" s="63"/>
      <c r="G9" s="67"/>
      <c r="I9" s="65"/>
    </row>
    <row r="10" spans="1:9" ht="8.25" customHeight="1">
      <c r="A10" s="28"/>
      <c r="B10" s="32"/>
      <c r="C10" s="59"/>
      <c r="D10" s="98"/>
      <c r="E10" s="100"/>
      <c r="F10" s="63"/>
      <c r="G10" s="100"/>
      <c r="I10" s="101"/>
    </row>
    <row r="11" spans="1:9" ht="20.149999999999999" customHeight="1">
      <c r="A11" s="29" t="s">
        <v>9</v>
      </c>
      <c r="B11" s="26"/>
      <c r="C11" s="59"/>
      <c r="D11" s="99"/>
      <c r="E11" s="64"/>
      <c r="F11" s="63"/>
      <c r="G11" s="64"/>
      <c r="I11" s="62"/>
    </row>
    <row r="12" spans="1:9" ht="20.149999999999999" customHeight="1">
      <c r="A12" s="30" t="s">
        <v>10</v>
      </c>
      <c r="B12" s="26">
        <f>AND!B12</f>
        <v>28835</v>
      </c>
      <c r="C12" s="59">
        <f>AND!C12</f>
        <v>31904</v>
      </c>
      <c r="D12" s="99">
        <f t="shared" ref="D12:D17" si="0">B12*E$2</f>
        <v>132.64099999999999</v>
      </c>
      <c r="E12" s="64">
        <f t="shared" ref="E12:E17" si="1">C12*E$2</f>
        <v>146.75839999999999</v>
      </c>
      <c r="F12" s="63"/>
      <c r="G12" s="64">
        <f t="shared" ref="G12:G17" si="2">E12/4</f>
        <v>36.689599999999999</v>
      </c>
      <c r="I12" s="62"/>
    </row>
    <row r="13" spans="1:9" ht="20.149999999999999" customHeight="1">
      <c r="A13" s="30" t="s">
        <v>11</v>
      </c>
      <c r="B13" s="26">
        <f>AND!B13</f>
        <v>0</v>
      </c>
      <c r="C13" s="59">
        <f>AND!C13</f>
        <v>0</v>
      </c>
      <c r="D13" s="99">
        <f t="shared" si="0"/>
        <v>0</v>
      </c>
      <c r="E13" s="64">
        <f t="shared" si="1"/>
        <v>0</v>
      </c>
      <c r="F13" s="63"/>
      <c r="G13" s="64">
        <f t="shared" si="2"/>
        <v>0</v>
      </c>
      <c r="I13" s="62"/>
    </row>
    <row r="14" spans="1:9" ht="20.149999999999999" customHeight="1">
      <c r="A14" s="30" t="s">
        <v>13</v>
      </c>
      <c r="B14" s="26">
        <f>AND!B14</f>
        <v>12577.843200000001</v>
      </c>
      <c r="C14" s="59">
        <f>AND!C14</f>
        <v>17000</v>
      </c>
      <c r="D14" s="99">
        <f t="shared" si="0"/>
        <v>57.858078720000002</v>
      </c>
      <c r="E14" s="64">
        <f t="shared" si="1"/>
        <v>78.2</v>
      </c>
      <c r="F14" s="63"/>
      <c r="G14" s="64">
        <f t="shared" si="2"/>
        <v>19.55</v>
      </c>
      <c r="I14" s="62"/>
    </row>
    <row r="15" spans="1:9" ht="20.149999999999999" customHeight="1">
      <c r="A15" s="30" t="s">
        <v>14</v>
      </c>
      <c r="B15" s="26">
        <f>AND!B15</f>
        <v>155403.07815708042</v>
      </c>
      <c r="C15" s="59">
        <f>AND!C15</f>
        <v>169647.78519427343</v>
      </c>
      <c r="D15" s="99">
        <f t="shared" si="0"/>
        <v>714.85415952256994</v>
      </c>
      <c r="E15" s="64">
        <f t="shared" si="1"/>
        <v>780.3798118936578</v>
      </c>
      <c r="F15" s="63"/>
      <c r="G15" s="64">
        <f t="shared" si="2"/>
        <v>195.09495297341445</v>
      </c>
      <c r="I15" s="62"/>
    </row>
    <row r="16" spans="1:9" ht="20.149999999999999" customHeight="1">
      <c r="A16" s="30" t="s">
        <v>15</v>
      </c>
      <c r="B16" s="26">
        <f>AND!B16</f>
        <v>75171</v>
      </c>
      <c r="C16" s="59">
        <f>AND!C16</f>
        <v>78326</v>
      </c>
      <c r="D16" s="99">
        <f t="shared" si="0"/>
        <v>345.78660000000002</v>
      </c>
      <c r="E16" s="64">
        <f t="shared" si="1"/>
        <v>360.2996</v>
      </c>
      <c r="F16" s="63"/>
      <c r="G16" s="64">
        <f t="shared" si="2"/>
        <v>90.0749</v>
      </c>
      <c r="I16" s="62"/>
    </row>
    <row r="17" spans="1:9" ht="20.149999999999999" customHeight="1">
      <c r="A17" s="30" t="s">
        <v>16</v>
      </c>
      <c r="B17" s="26">
        <f>AND!B17</f>
        <v>10352</v>
      </c>
      <c r="C17" s="59">
        <f>AND!C17</f>
        <v>13133</v>
      </c>
      <c r="D17" s="99">
        <f t="shared" si="0"/>
        <v>47.619199999999999</v>
      </c>
      <c r="E17" s="64">
        <f t="shared" si="1"/>
        <v>60.411799999999999</v>
      </c>
      <c r="F17" s="63"/>
      <c r="G17" s="64">
        <f t="shared" si="2"/>
        <v>15.10295</v>
      </c>
      <c r="I17" s="62"/>
    </row>
    <row r="18" spans="1:9" ht="16.5" customHeight="1">
      <c r="A18" s="30"/>
      <c r="B18" s="26"/>
      <c r="C18" s="59"/>
      <c r="D18" s="99"/>
      <c r="E18" s="64"/>
      <c r="F18" s="63"/>
      <c r="G18" s="64"/>
      <c r="I18" s="62"/>
    </row>
    <row r="19" spans="1:9" ht="20.149999999999999" customHeight="1" thickBot="1">
      <c r="A19" s="31" t="s">
        <v>17</v>
      </c>
      <c r="B19" s="27">
        <f>AND!B19</f>
        <v>282338.92135708046</v>
      </c>
      <c r="C19" s="59">
        <f>AND!C19</f>
        <v>310010.78519427346</v>
      </c>
      <c r="D19" s="96">
        <f>SUM(D12:D18)</f>
        <v>1298.7590382425701</v>
      </c>
      <c r="E19" s="67">
        <f>SUM(E12:E18)</f>
        <v>1426.0496118936578</v>
      </c>
      <c r="F19" s="63"/>
      <c r="G19" s="67">
        <f>SUM(G12:G18)</f>
        <v>356.51240297341445</v>
      </c>
      <c r="I19" s="65">
        <f>(C19-B19)/B19</f>
        <v>9.8009384268333888E-2</v>
      </c>
    </row>
    <row r="20" spans="1:9" ht="17.25" customHeight="1">
      <c r="A20" s="28"/>
      <c r="B20" s="32"/>
      <c r="C20" s="102"/>
      <c r="D20" s="98"/>
      <c r="E20" s="100"/>
      <c r="F20" s="63"/>
      <c r="G20" s="100"/>
      <c r="I20" s="101"/>
    </row>
    <row r="21" spans="1:9" ht="20.149999999999999" customHeight="1">
      <c r="A21" s="29" t="s">
        <v>18</v>
      </c>
      <c r="B21" s="26"/>
      <c r="C21" s="93"/>
      <c r="D21" s="99"/>
      <c r="E21" s="64"/>
      <c r="F21" s="63"/>
      <c r="G21" s="64"/>
      <c r="I21" s="62"/>
    </row>
    <row r="22" spans="1:9" ht="20.149999999999999" customHeight="1">
      <c r="A22" s="30" t="s">
        <v>19</v>
      </c>
      <c r="B22" s="26">
        <f>AND!B22</f>
        <v>23583</v>
      </c>
      <c r="C22" s="93">
        <f>AND!C22</f>
        <v>23270</v>
      </c>
      <c r="D22" s="99">
        <f t="shared" ref="D22:D27" si="3">B22*E$2</f>
        <v>108.48179999999999</v>
      </c>
      <c r="E22" s="64">
        <f t="shared" ref="E22:E27" si="4">C22*E$2</f>
        <v>107.042</v>
      </c>
      <c r="F22" s="63"/>
      <c r="G22" s="64">
        <f t="shared" ref="G22:G27" si="5">E22/4</f>
        <v>26.7605</v>
      </c>
      <c r="I22" s="62"/>
    </row>
    <row r="23" spans="1:9" ht="19.5" customHeight="1">
      <c r="A23" s="30" t="s">
        <v>20</v>
      </c>
      <c r="B23" s="26">
        <f>AND!B23</f>
        <v>267436.88483242743</v>
      </c>
      <c r="C23" s="93">
        <f>AND!C23</f>
        <v>137034.67976489483</v>
      </c>
      <c r="D23" s="99">
        <f t="shared" si="3"/>
        <v>1230.2096702291662</v>
      </c>
      <c r="E23" s="64">
        <f t="shared" si="4"/>
        <v>630.35952691851617</v>
      </c>
      <c r="F23" s="63"/>
      <c r="G23" s="64">
        <f t="shared" si="5"/>
        <v>157.58988172962904</v>
      </c>
      <c r="I23" s="62"/>
    </row>
    <row r="24" spans="1:9" ht="20.149999999999999" customHeight="1">
      <c r="A24" s="30" t="s">
        <v>21</v>
      </c>
      <c r="B24" s="26">
        <f>AND!B24</f>
        <v>32133</v>
      </c>
      <c r="C24" s="93">
        <f>AND!C24</f>
        <v>32760</v>
      </c>
      <c r="D24" s="99">
        <f t="shared" si="3"/>
        <v>147.81180000000001</v>
      </c>
      <c r="E24" s="64">
        <f t="shared" si="4"/>
        <v>150.696</v>
      </c>
      <c r="F24" s="63"/>
      <c r="G24" s="64">
        <f t="shared" si="5"/>
        <v>37.673999999999999</v>
      </c>
      <c r="I24" s="62"/>
    </row>
    <row r="25" spans="1:9" ht="20.149999999999999" customHeight="1">
      <c r="A25" s="30" t="s">
        <v>22</v>
      </c>
      <c r="B25" s="26">
        <f>AND!B25</f>
        <v>52257.733715492985</v>
      </c>
      <c r="C25" s="93">
        <f>AND!C25</f>
        <v>63938.028399999981</v>
      </c>
      <c r="D25" s="99">
        <f t="shared" si="3"/>
        <v>240.38557509126773</v>
      </c>
      <c r="E25" s="64">
        <f t="shared" si="4"/>
        <v>294.1149306399999</v>
      </c>
      <c r="F25" s="63"/>
      <c r="G25" s="64">
        <f t="shared" si="5"/>
        <v>73.528732659999974</v>
      </c>
      <c r="I25" s="62"/>
    </row>
    <row r="26" spans="1:9" ht="18.75" customHeight="1">
      <c r="A26" s="33" t="s">
        <v>23</v>
      </c>
      <c r="B26" s="26">
        <f>AND!B26</f>
        <v>85498.583738677655</v>
      </c>
      <c r="C26" s="93">
        <f>AND!C26</f>
        <v>86950</v>
      </c>
      <c r="D26" s="99">
        <f t="shared" si="3"/>
        <v>393.29348519791722</v>
      </c>
      <c r="E26" s="64">
        <f t="shared" si="4"/>
        <v>399.96999999999997</v>
      </c>
      <c r="F26" s="63"/>
      <c r="G26" s="64">
        <f t="shared" si="5"/>
        <v>99.992499999999993</v>
      </c>
      <c r="I26" s="62"/>
    </row>
    <row r="27" spans="1:9" ht="20.149999999999999" customHeight="1">
      <c r="A27" s="30" t="s">
        <v>24</v>
      </c>
      <c r="B27" s="26">
        <f>AND!B27</f>
        <v>399830.8592538861</v>
      </c>
      <c r="C27" s="93">
        <f>AND!C27</f>
        <v>431975</v>
      </c>
      <c r="D27" s="99">
        <f t="shared" si="3"/>
        <v>1839.2219525678761</v>
      </c>
      <c r="E27" s="64">
        <f t="shared" si="4"/>
        <v>1987.085</v>
      </c>
      <c r="F27" s="63"/>
      <c r="G27" s="64">
        <f t="shared" si="5"/>
        <v>496.77125000000001</v>
      </c>
      <c r="I27" s="62"/>
    </row>
    <row r="28" spans="1:9" ht="10.5" customHeight="1">
      <c r="A28" s="30"/>
      <c r="B28" s="26"/>
      <c r="C28" s="93"/>
      <c r="D28" s="99"/>
      <c r="E28" s="64"/>
      <c r="F28" s="63"/>
      <c r="G28" s="64"/>
      <c r="I28" s="62"/>
    </row>
    <row r="29" spans="1:9" ht="20.149999999999999" customHeight="1" thickBot="1">
      <c r="A29" s="31" t="s">
        <v>17</v>
      </c>
      <c r="B29" s="27">
        <f>AND!B29</f>
        <v>860740.0615404842</v>
      </c>
      <c r="C29" s="94">
        <f>AND!C29</f>
        <v>775927.70816489484</v>
      </c>
      <c r="D29" s="96">
        <f>SUM(D22:D28)</f>
        <v>3959.4042830862272</v>
      </c>
      <c r="E29" s="67">
        <f>SUM(E22:E28)</f>
        <v>3569.2674575585161</v>
      </c>
      <c r="F29" s="63"/>
      <c r="G29" s="67">
        <f>SUM(G22:G28)</f>
        <v>892.31686438962902</v>
      </c>
      <c r="I29" s="65">
        <f>(C29-B29)/B29</f>
        <v>-9.8534223240171886E-2</v>
      </c>
    </row>
    <row r="30" spans="1:9" ht="12" customHeight="1">
      <c r="A30" s="28"/>
      <c r="B30" s="32"/>
      <c r="C30" s="59"/>
      <c r="D30" s="98"/>
      <c r="E30" s="100"/>
      <c r="F30" s="63"/>
      <c r="G30" s="100"/>
      <c r="I30" s="97"/>
    </row>
    <row r="31" spans="1:9" ht="20.149999999999999" customHeight="1">
      <c r="A31" s="29" t="s">
        <v>25</v>
      </c>
      <c r="B31" s="26"/>
      <c r="C31" s="59"/>
      <c r="D31" s="99"/>
      <c r="E31" s="64"/>
      <c r="F31" s="63"/>
      <c r="G31" s="64"/>
      <c r="I31" s="58"/>
    </row>
    <row r="32" spans="1:9" ht="20.149999999999999" customHeight="1">
      <c r="A32" s="30" t="s">
        <v>26</v>
      </c>
      <c r="B32" s="26">
        <f>AND!B32</f>
        <v>15080</v>
      </c>
      <c r="C32" s="59">
        <f>AND!C32</f>
        <v>14532</v>
      </c>
      <c r="D32" s="99">
        <f>B32*E$2</f>
        <v>69.367999999999995</v>
      </c>
      <c r="E32" s="64">
        <f>C32*E$2</f>
        <v>66.847200000000001</v>
      </c>
      <c r="F32" s="63"/>
      <c r="G32" s="64">
        <f>E32/4</f>
        <v>16.7118</v>
      </c>
      <c r="I32" s="62">
        <f>(C32-B32)/B32</f>
        <v>-3.6339522546419097E-2</v>
      </c>
    </row>
    <row r="33" spans="1:9" ht="10.5" customHeight="1" thickBot="1">
      <c r="A33" s="34"/>
      <c r="B33" s="12"/>
      <c r="C33" s="66"/>
      <c r="D33" s="96"/>
      <c r="E33" s="67"/>
      <c r="F33" s="63"/>
      <c r="G33" s="67"/>
      <c r="I33" s="103"/>
    </row>
    <row r="34" spans="1:9" s="2" customFormat="1" ht="19.5" customHeight="1" thickBot="1">
      <c r="A34" s="35" t="s">
        <v>27</v>
      </c>
      <c r="B34" s="104">
        <f>B8+B19+B29+B32</f>
        <v>1213370.3779781868</v>
      </c>
      <c r="C34" s="68">
        <f>AND!C34</f>
        <v>1210229.5738315978</v>
      </c>
      <c r="D34" s="69">
        <f>D8+D19+D29+D32</f>
        <v>5581.5037386996601</v>
      </c>
      <c r="E34" s="70">
        <f>E8+E19+E29+E32</f>
        <v>5567.0560396253495</v>
      </c>
      <c r="F34" s="71"/>
      <c r="G34" s="70">
        <f>G8+G19+G29+G32</f>
        <v>1391.7640099063374</v>
      </c>
      <c r="H34" s="72"/>
      <c r="I34" s="73">
        <f>(C34-B34)/B34</f>
        <v>-2.5884958159457195E-3</v>
      </c>
    </row>
    <row r="35" spans="1:9" s="2" customFormat="1" ht="23.25" customHeight="1">
      <c r="A35" s="36" t="s">
        <v>28</v>
      </c>
      <c r="B35" s="40"/>
      <c r="C35" s="105"/>
      <c r="D35" s="109"/>
      <c r="E35" s="74"/>
      <c r="F35" s="71"/>
      <c r="G35" s="74"/>
      <c r="H35" s="72"/>
      <c r="I35" s="72"/>
    </row>
    <row r="36" spans="1:9" s="2" customFormat="1" ht="12.75" customHeight="1">
      <c r="A36" s="37"/>
      <c r="B36" s="41"/>
      <c r="C36" s="106"/>
      <c r="D36" s="110"/>
      <c r="E36" s="75"/>
      <c r="F36" s="71"/>
      <c r="G36" s="75"/>
      <c r="H36" s="72"/>
      <c r="I36" s="72"/>
    </row>
    <row r="37" spans="1:9" ht="20.149999999999999" customHeight="1">
      <c r="A37" s="30" t="s">
        <v>51</v>
      </c>
      <c r="B37" s="26">
        <f>AND!B37</f>
        <v>260609</v>
      </c>
      <c r="C37" s="107">
        <f>AND!C37</f>
        <v>0</v>
      </c>
      <c r="D37" s="99">
        <f>B37*E$2</f>
        <v>1198.8014000000001</v>
      </c>
      <c r="E37" s="64">
        <f>C37*E$2</f>
        <v>0</v>
      </c>
      <c r="F37" s="63"/>
      <c r="G37" s="64">
        <f>E37/4</f>
        <v>0</v>
      </c>
    </row>
    <row r="38" spans="1:9" ht="20.149999999999999" customHeight="1">
      <c r="A38" s="30" t="s">
        <v>47</v>
      </c>
      <c r="B38" s="26">
        <f>AND!B38</f>
        <v>0</v>
      </c>
      <c r="C38" s="107">
        <f>AND!C38</f>
        <v>0</v>
      </c>
      <c r="D38" s="99">
        <f t="shared" ref="D38:E39" si="6">B38*$E$2</f>
        <v>0</v>
      </c>
      <c r="E38" s="64">
        <f t="shared" si="6"/>
        <v>0</v>
      </c>
      <c r="F38" s="63"/>
      <c r="G38" s="64">
        <f t="shared" ref="G38:G39" si="7">E38/4</f>
        <v>0</v>
      </c>
    </row>
    <row r="39" spans="1:9" ht="20.149999999999999" customHeight="1">
      <c r="A39" s="30" t="s">
        <v>49</v>
      </c>
      <c r="B39" s="26">
        <f>AND!B39</f>
        <v>0</v>
      </c>
      <c r="C39" s="107">
        <f>AND!C39</f>
        <v>0</v>
      </c>
      <c r="D39" s="99">
        <f t="shared" si="6"/>
        <v>0</v>
      </c>
      <c r="E39" s="64">
        <f t="shared" si="6"/>
        <v>0</v>
      </c>
      <c r="F39" s="63"/>
      <c r="G39" s="64">
        <f t="shared" si="7"/>
        <v>0</v>
      </c>
    </row>
    <row r="40" spans="1:9" ht="20.149999999999999" customHeight="1" thickBot="1">
      <c r="A40" s="38"/>
      <c r="B40" s="12"/>
      <c r="C40" s="108"/>
      <c r="D40" s="96"/>
      <c r="E40" s="67"/>
      <c r="F40" s="63"/>
      <c r="G40" s="67"/>
    </row>
    <row r="41" spans="1:9" s="2" customFormat="1" ht="20.149999999999999" customHeight="1" thickBot="1">
      <c r="A41" s="35" t="s">
        <v>29</v>
      </c>
      <c r="B41" s="111">
        <f>SUM(B37:B40)</f>
        <v>260609</v>
      </c>
      <c r="C41" s="76">
        <f>AND!C41</f>
        <v>0</v>
      </c>
      <c r="D41" s="77">
        <f>SUM(D37:D40)</f>
        <v>1198.8014000000001</v>
      </c>
      <c r="E41" s="78">
        <f>SUM(E37:E40)</f>
        <v>0</v>
      </c>
      <c r="F41" s="63"/>
      <c r="G41" s="78">
        <f>SUM(G37:G40)</f>
        <v>0</v>
      </c>
      <c r="H41" s="72"/>
      <c r="I41" s="14"/>
    </row>
    <row r="42" spans="1:9" ht="16.5" thickBot="1">
      <c r="A42" s="42" t="s">
        <v>30</v>
      </c>
      <c r="B42" s="13">
        <f>B34+B41</f>
        <v>1473979.3779781868</v>
      </c>
      <c r="C42" s="79">
        <f>AND!C42</f>
        <v>1210229.5738315978</v>
      </c>
      <c r="D42" s="112">
        <f>D34+D41</f>
        <v>6780.3051386996603</v>
      </c>
      <c r="E42" s="80">
        <f>E34+E41</f>
        <v>5567.0560396253495</v>
      </c>
      <c r="F42" s="81"/>
      <c r="G42" s="80">
        <f>G34+G41</f>
        <v>1391.7640099063374</v>
      </c>
    </row>
    <row r="43" spans="1:9" ht="16.5" thickBot="1">
      <c r="I43" s="72"/>
    </row>
    <row r="44" spans="1:9" ht="16.5" thickBot="1">
      <c r="A44" s="15"/>
      <c r="E44" s="82">
        <f>ROUND(E42,0)</f>
        <v>5567</v>
      </c>
      <c r="G44" s="82">
        <f>E44/4</f>
        <v>1391.75</v>
      </c>
    </row>
    <row r="45" spans="1:9">
      <c r="A45" s="16"/>
    </row>
    <row r="46" spans="1:9">
      <c r="A46" s="16"/>
    </row>
  </sheetData>
  <mergeCells count="2">
    <mergeCell ref="B1:C1"/>
    <mergeCell ref="D1:E1"/>
  </mergeCells>
  <phoneticPr fontId="2" type="noConversion"/>
  <printOptions horizontalCentered="1" gridLinesSet="0"/>
  <pageMargins left="0.7" right="0.7" top="0.75" bottom="0.75" header="0.3" footer="0.3"/>
  <pageSetup paperSize="9" scale="57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46"/>
  <sheetViews>
    <sheetView showGridLines="0" topLeftCell="A24" zoomScale="80" zoomScaleNormal="80" workbookViewId="0">
      <selection activeCell="D46" sqref="D46"/>
    </sheetView>
  </sheetViews>
  <sheetFormatPr defaultColWidth="11" defaultRowHeight="16"/>
  <cols>
    <col min="1" max="1" width="76.26953125" style="14" customWidth="1"/>
    <col min="2" max="3" width="12.1796875" style="14" customWidth="1"/>
    <col min="4" max="4" width="14.453125" style="14" customWidth="1"/>
    <col min="5" max="5" width="12.1796875" style="14" customWidth="1"/>
    <col min="6" max="6" width="4.26953125" style="14" customWidth="1"/>
    <col min="7" max="7" width="12.1796875" style="14" customWidth="1"/>
    <col min="8" max="8" width="3" style="14" customWidth="1"/>
    <col min="9" max="9" width="11.81640625" style="14" customWidth="1"/>
    <col min="10" max="10" width="3.81640625" style="1" customWidth="1"/>
    <col min="11" max="16384" width="11" style="1"/>
  </cols>
  <sheetData>
    <row r="1" spans="1:9">
      <c r="A1" s="17"/>
      <c r="B1" s="120" t="s">
        <v>31</v>
      </c>
      <c r="C1" s="123"/>
      <c r="D1" s="120" t="s">
        <v>32</v>
      </c>
      <c r="E1" s="123"/>
      <c r="G1" s="5"/>
      <c r="I1" s="43" t="s">
        <v>0</v>
      </c>
    </row>
    <row r="2" spans="1:9">
      <c r="A2" s="19" t="s">
        <v>55</v>
      </c>
      <c r="B2" s="89"/>
      <c r="C2" s="44"/>
      <c r="D2" s="45" t="s">
        <v>36</v>
      </c>
      <c r="E2" s="46">
        <v>6.3E-3</v>
      </c>
      <c r="F2" s="47"/>
      <c r="G2" s="48"/>
      <c r="I2" s="49" t="s">
        <v>1</v>
      </c>
    </row>
    <row r="3" spans="1:9">
      <c r="A3" s="19" t="s">
        <v>2</v>
      </c>
      <c r="B3" s="52" t="s">
        <v>3</v>
      </c>
      <c r="C3" s="51" t="s">
        <v>3</v>
      </c>
      <c r="D3" s="52" t="s">
        <v>3</v>
      </c>
      <c r="E3" s="51" t="s">
        <v>3</v>
      </c>
      <c r="F3" s="50"/>
      <c r="G3" s="8" t="s">
        <v>34</v>
      </c>
      <c r="I3" s="49" t="s">
        <v>53</v>
      </c>
    </row>
    <row r="4" spans="1:9">
      <c r="A4" s="19" t="s">
        <v>4</v>
      </c>
      <c r="B4" s="52"/>
      <c r="C4" s="51"/>
      <c r="D4" s="52"/>
      <c r="E4" s="51"/>
      <c r="F4" s="50"/>
      <c r="G4" s="8" t="s">
        <v>35</v>
      </c>
      <c r="I4" s="53" t="s">
        <v>54</v>
      </c>
    </row>
    <row r="5" spans="1:9" ht="16.5" thickBot="1">
      <c r="A5" s="20"/>
      <c r="B5" s="90" t="s">
        <v>50</v>
      </c>
      <c r="C5" s="54" t="s">
        <v>52</v>
      </c>
      <c r="D5" s="90" t="s">
        <v>50</v>
      </c>
      <c r="E5" s="54" t="s">
        <v>52</v>
      </c>
      <c r="F5" s="55"/>
      <c r="G5" s="9" t="s">
        <v>52</v>
      </c>
      <c r="I5" s="92" t="s">
        <v>5</v>
      </c>
    </row>
    <row r="6" spans="1:9">
      <c r="A6" s="21"/>
      <c r="B6" s="25" t="s">
        <v>6</v>
      </c>
      <c r="C6" s="85" t="s">
        <v>6</v>
      </c>
      <c r="D6" s="25" t="s">
        <v>6</v>
      </c>
      <c r="E6" s="85" t="s">
        <v>6</v>
      </c>
      <c r="F6" s="56"/>
      <c r="G6" s="85" t="s">
        <v>6</v>
      </c>
      <c r="I6" s="97"/>
    </row>
    <row r="7" spans="1:9" ht="20.149999999999999" customHeight="1">
      <c r="A7" s="22" t="s">
        <v>7</v>
      </c>
      <c r="B7" s="6"/>
      <c r="C7" s="57"/>
      <c r="D7" s="6"/>
      <c r="E7" s="57"/>
      <c r="F7" s="56"/>
      <c r="G7" s="57"/>
      <c r="I7" s="58"/>
    </row>
    <row r="8" spans="1:9" ht="30" customHeight="1">
      <c r="A8" s="23" t="s">
        <v>8</v>
      </c>
      <c r="B8" s="26">
        <f>AND!B8</f>
        <v>55211.395080622184</v>
      </c>
      <c r="C8" s="93">
        <f>AND!C8</f>
        <v>109759.08047242957</v>
      </c>
      <c r="D8" s="95">
        <f>B8*E2</f>
        <v>347.83178900791978</v>
      </c>
      <c r="E8" s="61">
        <f>C8*E2</f>
        <v>691.48220697630632</v>
      </c>
      <c r="F8" s="60"/>
      <c r="G8" s="61">
        <f>E8/4</f>
        <v>172.87055174407658</v>
      </c>
      <c r="I8" s="62">
        <f>(C8-B8)/B8</f>
        <v>0.98797875533038759</v>
      </c>
    </row>
    <row r="9" spans="1:9" ht="12.75" customHeight="1" thickBot="1">
      <c r="A9" s="24"/>
      <c r="B9" s="27"/>
      <c r="C9" s="94"/>
      <c r="D9" s="96"/>
      <c r="E9" s="67"/>
      <c r="F9" s="63"/>
      <c r="G9" s="67"/>
      <c r="I9" s="65"/>
    </row>
    <row r="10" spans="1:9" ht="8.25" customHeight="1">
      <c r="A10" s="28"/>
      <c r="B10" s="32"/>
      <c r="C10" s="59"/>
      <c r="D10" s="98"/>
      <c r="E10" s="100"/>
      <c r="F10" s="63"/>
      <c r="G10" s="100"/>
      <c r="I10" s="101"/>
    </row>
    <row r="11" spans="1:9" ht="20.149999999999999" customHeight="1">
      <c r="A11" s="29" t="s">
        <v>9</v>
      </c>
      <c r="B11" s="26"/>
      <c r="C11" s="59"/>
      <c r="D11" s="99"/>
      <c r="E11" s="64"/>
      <c r="F11" s="63"/>
      <c r="G11" s="64"/>
      <c r="I11" s="62"/>
    </row>
    <row r="12" spans="1:9" ht="20.149999999999999" customHeight="1">
      <c r="A12" s="30" t="s">
        <v>10</v>
      </c>
      <c r="B12" s="26">
        <f>AND!B12</f>
        <v>28835</v>
      </c>
      <c r="C12" s="59">
        <f>AND!C12</f>
        <v>31904</v>
      </c>
      <c r="D12" s="99">
        <f t="shared" ref="D12:D17" si="0">B12*E$2</f>
        <v>181.66050000000001</v>
      </c>
      <c r="E12" s="64">
        <f t="shared" ref="E12:E17" si="1">C12*E$2</f>
        <v>200.99520000000001</v>
      </c>
      <c r="F12" s="63"/>
      <c r="G12" s="64">
        <f t="shared" ref="G12:G17" si="2">E12/4</f>
        <v>50.248800000000003</v>
      </c>
      <c r="I12" s="62"/>
    </row>
    <row r="13" spans="1:9" ht="20.149999999999999" customHeight="1">
      <c r="A13" s="30" t="s">
        <v>11</v>
      </c>
      <c r="B13" s="26">
        <f>AND!B13</f>
        <v>0</v>
      </c>
      <c r="C13" s="59">
        <f>AND!C13</f>
        <v>0</v>
      </c>
      <c r="D13" s="99">
        <f t="shared" si="0"/>
        <v>0</v>
      </c>
      <c r="E13" s="64">
        <f t="shared" si="1"/>
        <v>0</v>
      </c>
      <c r="F13" s="63"/>
      <c r="G13" s="64">
        <f t="shared" si="2"/>
        <v>0</v>
      </c>
      <c r="I13" s="62"/>
    </row>
    <row r="14" spans="1:9" ht="20.149999999999999" customHeight="1">
      <c r="A14" s="30" t="s">
        <v>13</v>
      </c>
      <c r="B14" s="26">
        <f>AND!B14</f>
        <v>12577.843200000001</v>
      </c>
      <c r="C14" s="59">
        <f>AND!C14</f>
        <v>17000</v>
      </c>
      <c r="D14" s="99">
        <f t="shared" si="0"/>
        <v>79.240412160000005</v>
      </c>
      <c r="E14" s="64">
        <f t="shared" si="1"/>
        <v>107.1</v>
      </c>
      <c r="F14" s="63"/>
      <c r="G14" s="64">
        <f t="shared" si="2"/>
        <v>26.774999999999999</v>
      </c>
      <c r="I14" s="62"/>
    </row>
    <row r="15" spans="1:9" ht="20.149999999999999" customHeight="1">
      <c r="A15" s="30" t="s">
        <v>14</v>
      </c>
      <c r="B15" s="26">
        <f>AND!B15</f>
        <v>155403.07815708042</v>
      </c>
      <c r="C15" s="59">
        <f>AND!C15</f>
        <v>169647.78519427343</v>
      </c>
      <c r="D15" s="99">
        <f t="shared" si="0"/>
        <v>979.03939238960663</v>
      </c>
      <c r="E15" s="64">
        <f t="shared" si="1"/>
        <v>1068.7810467239226</v>
      </c>
      <c r="F15" s="63"/>
      <c r="G15" s="64">
        <f t="shared" si="2"/>
        <v>267.19526168098065</v>
      </c>
      <c r="I15" s="62"/>
    </row>
    <row r="16" spans="1:9" ht="20.149999999999999" customHeight="1">
      <c r="A16" s="30" t="s">
        <v>15</v>
      </c>
      <c r="B16" s="26">
        <f>AND!B16</f>
        <v>75171</v>
      </c>
      <c r="C16" s="59">
        <f>AND!C16</f>
        <v>78326</v>
      </c>
      <c r="D16" s="99">
        <f t="shared" si="0"/>
        <v>473.57729999999998</v>
      </c>
      <c r="E16" s="64">
        <f t="shared" si="1"/>
        <v>493.4538</v>
      </c>
      <c r="F16" s="63"/>
      <c r="G16" s="64">
        <f t="shared" si="2"/>
        <v>123.36345</v>
      </c>
      <c r="I16" s="62"/>
    </row>
    <row r="17" spans="1:9" ht="20.149999999999999" customHeight="1">
      <c r="A17" s="30" t="s">
        <v>16</v>
      </c>
      <c r="B17" s="26">
        <f>AND!B17</f>
        <v>10352</v>
      </c>
      <c r="C17" s="59">
        <f>AND!C17</f>
        <v>13133</v>
      </c>
      <c r="D17" s="99">
        <f t="shared" si="0"/>
        <v>65.217600000000004</v>
      </c>
      <c r="E17" s="64">
        <f t="shared" si="1"/>
        <v>82.737899999999996</v>
      </c>
      <c r="F17" s="63"/>
      <c r="G17" s="64">
        <f t="shared" si="2"/>
        <v>20.684474999999999</v>
      </c>
      <c r="I17" s="62"/>
    </row>
    <row r="18" spans="1:9" ht="16.5" customHeight="1">
      <c r="A18" s="30"/>
      <c r="B18" s="26"/>
      <c r="C18" s="59"/>
      <c r="D18" s="99"/>
      <c r="E18" s="64"/>
      <c r="F18" s="63"/>
      <c r="G18" s="64"/>
      <c r="I18" s="62"/>
    </row>
    <row r="19" spans="1:9" ht="20.149999999999999" customHeight="1" thickBot="1">
      <c r="A19" s="31" t="s">
        <v>17</v>
      </c>
      <c r="B19" s="27">
        <f>AND!B19</f>
        <v>282338.92135708046</v>
      </c>
      <c r="C19" s="59">
        <f>AND!C19</f>
        <v>310010.78519427346</v>
      </c>
      <c r="D19" s="96">
        <f>SUM(D12:D18)</f>
        <v>1778.7352045496066</v>
      </c>
      <c r="E19" s="67">
        <f>SUM(E12:E18)</f>
        <v>1953.0679467239227</v>
      </c>
      <c r="F19" s="63"/>
      <c r="G19" s="67">
        <f>SUM(G12:G18)</f>
        <v>488.26698668098066</v>
      </c>
      <c r="I19" s="65">
        <f>(C19-B19)/B19</f>
        <v>9.8009384268333888E-2</v>
      </c>
    </row>
    <row r="20" spans="1:9" ht="17.25" customHeight="1">
      <c r="A20" s="28"/>
      <c r="B20" s="32"/>
      <c r="C20" s="102"/>
      <c r="D20" s="98"/>
      <c r="E20" s="100"/>
      <c r="F20" s="63"/>
      <c r="G20" s="100"/>
      <c r="I20" s="101"/>
    </row>
    <row r="21" spans="1:9" ht="20.149999999999999" customHeight="1">
      <c r="A21" s="29" t="s">
        <v>18</v>
      </c>
      <c r="B21" s="26"/>
      <c r="C21" s="93"/>
      <c r="D21" s="99"/>
      <c r="E21" s="64"/>
      <c r="F21" s="63"/>
      <c r="G21" s="64"/>
      <c r="I21" s="62"/>
    </row>
    <row r="22" spans="1:9" ht="20.149999999999999" customHeight="1">
      <c r="A22" s="30" t="s">
        <v>19</v>
      </c>
      <c r="B22" s="26">
        <f>AND!B22</f>
        <v>23583</v>
      </c>
      <c r="C22" s="93">
        <f>AND!C22</f>
        <v>23270</v>
      </c>
      <c r="D22" s="99">
        <f t="shared" ref="D22:D27" si="3">B22*E$2</f>
        <v>148.5729</v>
      </c>
      <c r="E22" s="64">
        <f t="shared" ref="E22:E27" si="4">C22*E$2</f>
        <v>146.601</v>
      </c>
      <c r="F22" s="63"/>
      <c r="G22" s="64">
        <f t="shared" ref="G22:G27" si="5">E22/4</f>
        <v>36.65025</v>
      </c>
      <c r="I22" s="62"/>
    </row>
    <row r="23" spans="1:9" ht="19.5" customHeight="1">
      <c r="A23" s="30" t="s">
        <v>20</v>
      </c>
      <c r="B23" s="26">
        <f>AND!B23</f>
        <v>267436.88483242743</v>
      </c>
      <c r="C23" s="93">
        <f>AND!C23</f>
        <v>137034.67976489483</v>
      </c>
      <c r="D23" s="99">
        <f t="shared" si="3"/>
        <v>1684.8523744442928</v>
      </c>
      <c r="E23" s="64">
        <f t="shared" si="4"/>
        <v>863.31848251883741</v>
      </c>
      <c r="F23" s="63"/>
      <c r="G23" s="64">
        <f t="shared" si="5"/>
        <v>215.82962062970935</v>
      </c>
      <c r="I23" s="62"/>
    </row>
    <row r="24" spans="1:9" ht="20.149999999999999" customHeight="1">
      <c r="A24" s="30" t="s">
        <v>21</v>
      </c>
      <c r="B24" s="26">
        <f>AND!B24</f>
        <v>32133</v>
      </c>
      <c r="C24" s="93">
        <f>AND!C24</f>
        <v>32760</v>
      </c>
      <c r="D24" s="99">
        <f t="shared" si="3"/>
        <v>202.43790000000001</v>
      </c>
      <c r="E24" s="64">
        <f t="shared" si="4"/>
        <v>206.38800000000001</v>
      </c>
      <c r="F24" s="63"/>
      <c r="G24" s="64">
        <f t="shared" si="5"/>
        <v>51.597000000000001</v>
      </c>
      <c r="I24" s="62"/>
    </row>
    <row r="25" spans="1:9" ht="20.149999999999999" customHeight="1">
      <c r="A25" s="30" t="s">
        <v>22</v>
      </c>
      <c r="B25" s="26">
        <f>AND!B25</f>
        <v>52257.733715492985</v>
      </c>
      <c r="C25" s="93">
        <f>AND!C25</f>
        <v>63938.028399999981</v>
      </c>
      <c r="D25" s="99">
        <f t="shared" si="3"/>
        <v>329.22372240760581</v>
      </c>
      <c r="E25" s="64">
        <f t="shared" si="4"/>
        <v>402.80957891999986</v>
      </c>
      <c r="F25" s="63"/>
      <c r="G25" s="64">
        <f t="shared" si="5"/>
        <v>100.70239472999997</v>
      </c>
      <c r="I25" s="62"/>
    </row>
    <row r="26" spans="1:9" ht="18.75" customHeight="1">
      <c r="A26" s="33" t="s">
        <v>23</v>
      </c>
      <c r="B26" s="26">
        <f>AND!B26</f>
        <v>85498.583738677655</v>
      </c>
      <c r="C26" s="93">
        <f>AND!C26</f>
        <v>86950</v>
      </c>
      <c r="D26" s="99">
        <f t="shared" si="3"/>
        <v>538.64107755366922</v>
      </c>
      <c r="E26" s="64">
        <f t="shared" si="4"/>
        <v>547.78499999999997</v>
      </c>
      <c r="F26" s="63"/>
      <c r="G26" s="64">
        <f t="shared" si="5"/>
        <v>136.94624999999999</v>
      </c>
      <c r="I26" s="62"/>
    </row>
    <row r="27" spans="1:9" ht="20.149999999999999" customHeight="1">
      <c r="A27" s="30" t="s">
        <v>24</v>
      </c>
      <c r="B27" s="26">
        <f>AND!B27</f>
        <v>399830.8592538861</v>
      </c>
      <c r="C27" s="93">
        <f>AND!C27</f>
        <v>431975</v>
      </c>
      <c r="D27" s="99">
        <f t="shared" si="3"/>
        <v>2518.9344132994825</v>
      </c>
      <c r="E27" s="64">
        <f t="shared" si="4"/>
        <v>2721.4425000000001</v>
      </c>
      <c r="F27" s="63"/>
      <c r="G27" s="64">
        <f t="shared" si="5"/>
        <v>680.36062500000003</v>
      </c>
      <c r="I27" s="62"/>
    </row>
    <row r="28" spans="1:9" ht="10.5" customHeight="1">
      <c r="A28" s="30"/>
      <c r="B28" s="26"/>
      <c r="C28" s="93"/>
      <c r="D28" s="99"/>
      <c r="E28" s="64"/>
      <c r="F28" s="63"/>
      <c r="G28" s="64"/>
      <c r="I28" s="62"/>
    </row>
    <row r="29" spans="1:9" ht="20.149999999999999" customHeight="1" thickBot="1">
      <c r="A29" s="31" t="s">
        <v>17</v>
      </c>
      <c r="B29" s="27">
        <f>AND!B29</f>
        <v>860740.0615404842</v>
      </c>
      <c r="C29" s="94">
        <f>AND!C29</f>
        <v>775927.70816489484</v>
      </c>
      <c r="D29" s="96">
        <f>SUM(D22:D28)</f>
        <v>5422.6623877050497</v>
      </c>
      <c r="E29" s="67">
        <f>SUM(E22:E28)</f>
        <v>4888.3445614388374</v>
      </c>
      <c r="F29" s="63"/>
      <c r="G29" s="67">
        <f>SUM(G22:G28)</f>
        <v>1222.0861403597094</v>
      </c>
      <c r="I29" s="65">
        <f>(C29-B29)/B29</f>
        <v>-9.8534223240171886E-2</v>
      </c>
    </row>
    <row r="30" spans="1:9" ht="12" customHeight="1">
      <c r="A30" s="28"/>
      <c r="B30" s="32"/>
      <c r="C30" s="59"/>
      <c r="D30" s="98"/>
      <c r="E30" s="100"/>
      <c r="F30" s="63"/>
      <c r="G30" s="100"/>
      <c r="I30" s="97"/>
    </row>
    <row r="31" spans="1:9" ht="20.149999999999999" customHeight="1">
      <c r="A31" s="29" t="s">
        <v>25</v>
      </c>
      <c r="B31" s="26"/>
      <c r="C31" s="59"/>
      <c r="D31" s="99"/>
      <c r="E31" s="64"/>
      <c r="F31" s="63"/>
      <c r="G31" s="64"/>
      <c r="I31" s="58"/>
    </row>
    <row r="32" spans="1:9" ht="20.149999999999999" customHeight="1">
      <c r="A32" s="30" t="s">
        <v>26</v>
      </c>
      <c r="B32" s="26">
        <f>AND!B32</f>
        <v>15080</v>
      </c>
      <c r="C32" s="59">
        <f>AND!C32</f>
        <v>14532</v>
      </c>
      <c r="D32" s="99">
        <f>B32*E$2</f>
        <v>95.004000000000005</v>
      </c>
      <c r="E32" s="64">
        <f>C32*E$2</f>
        <v>91.551600000000008</v>
      </c>
      <c r="F32" s="63"/>
      <c r="G32" s="64">
        <f>E32/4</f>
        <v>22.887900000000002</v>
      </c>
      <c r="I32" s="62">
        <f>(C32-B32)/B32</f>
        <v>-3.6339522546419097E-2</v>
      </c>
    </row>
    <row r="33" spans="1:9" ht="10.5" customHeight="1" thickBot="1">
      <c r="A33" s="34"/>
      <c r="B33" s="12"/>
      <c r="C33" s="66"/>
      <c r="D33" s="96"/>
      <c r="E33" s="67"/>
      <c r="F33" s="63"/>
      <c r="G33" s="67"/>
      <c r="I33" s="103"/>
    </row>
    <row r="34" spans="1:9" s="2" customFormat="1" ht="19.5" customHeight="1" thickBot="1">
      <c r="A34" s="35" t="s">
        <v>27</v>
      </c>
      <c r="B34" s="104">
        <f>B8+B19+B29+B32</f>
        <v>1213370.3779781868</v>
      </c>
      <c r="C34" s="68">
        <f>AND!C34</f>
        <v>1210229.5738315978</v>
      </c>
      <c r="D34" s="69">
        <f>D8+D19+D29+D32</f>
        <v>7644.2333812625757</v>
      </c>
      <c r="E34" s="70">
        <f>E8+E19+E29+E32</f>
        <v>7624.4463151390664</v>
      </c>
      <c r="F34" s="71"/>
      <c r="G34" s="70">
        <f>G8+G19+G29+G32</f>
        <v>1906.1115787847666</v>
      </c>
      <c r="H34" s="72"/>
      <c r="I34" s="73">
        <f>(C34-B34)/B34</f>
        <v>-2.5884958159457195E-3</v>
      </c>
    </row>
    <row r="35" spans="1:9" s="2" customFormat="1" ht="23.25" customHeight="1">
      <c r="A35" s="36" t="s">
        <v>28</v>
      </c>
      <c r="B35" s="40"/>
      <c r="C35" s="105"/>
      <c r="D35" s="109"/>
      <c r="E35" s="74"/>
      <c r="F35" s="71"/>
      <c r="G35" s="74"/>
      <c r="H35" s="72"/>
      <c r="I35" s="72"/>
    </row>
    <row r="36" spans="1:9" s="2" customFormat="1" ht="23.25" customHeight="1">
      <c r="A36" s="37"/>
      <c r="B36" s="41"/>
      <c r="C36" s="106"/>
      <c r="D36" s="110"/>
      <c r="E36" s="75"/>
      <c r="F36" s="71"/>
      <c r="G36" s="75"/>
      <c r="H36" s="72"/>
      <c r="I36" s="72"/>
    </row>
    <row r="37" spans="1:9" ht="20.149999999999999" customHeight="1">
      <c r="A37" s="30" t="s">
        <v>51</v>
      </c>
      <c r="B37" s="26">
        <f>AND!B37</f>
        <v>260609</v>
      </c>
      <c r="C37" s="107">
        <f>AND!C37</f>
        <v>0</v>
      </c>
      <c r="D37" s="99">
        <f>B37*E$2</f>
        <v>1641.8367000000001</v>
      </c>
      <c r="E37" s="64">
        <f>C37*E$2</f>
        <v>0</v>
      </c>
      <c r="F37" s="63"/>
      <c r="G37" s="64">
        <f>E37/4</f>
        <v>0</v>
      </c>
    </row>
    <row r="38" spans="1:9" ht="20.149999999999999" customHeight="1">
      <c r="A38" s="30" t="s">
        <v>47</v>
      </c>
      <c r="B38" s="26">
        <f>AND!B38</f>
        <v>0</v>
      </c>
      <c r="C38" s="107">
        <f>AND!C38</f>
        <v>0</v>
      </c>
      <c r="D38" s="99">
        <f t="shared" ref="D38:E39" si="6">B38*$E$2</f>
        <v>0</v>
      </c>
      <c r="E38" s="64">
        <f t="shared" si="6"/>
        <v>0</v>
      </c>
      <c r="F38" s="63"/>
      <c r="G38" s="64">
        <f t="shared" ref="G38:G39" si="7">E38/4</f>
        <v>0</v>
      </c>
    </row>
    <row r="39" spans="1:9" ht="20.149999999999999" customHeight="1">
      <c r="A39" s="30" t="s">
        <v>49</v>
      </c>
      <c r="B39" s="26">
        <f>AND!B39</f>
        <v>0</v>
      </c>
      <c r="C39" s="107">
        <f>AND!C39</f>
        <v>0</v>
      </c>
      <c r="D39" s="99">
        <f t="shared" si="6"/>
        <v>0</v>
      </c>
      <c r="E39" s="64">
        <f t="shared" si="6"/>
        <v>0</v>
      </c>
      <c r="F39" s="63"/>
      <c r="G39" s="64">
        <f t="shared" si="7"/>
        <v>0</v>
      </c>
    </row>
    <row r="40" spans="1:9" ht="20.149999999999999" customHeight="1" thickBot="1">
      <c r="A40" s="38"/>
      <c r="B40" s="12"/>
      <c r="C40" s="108"/>
      <c r="D40" s="96"/>
      <c r="E40" s="67"/>
      <c r="F40" s="63"/>
      <c r="G40" s="67"/>
    </row>
    <row r="41" spans="1:9" s="2" customFormat="1" ht="20.149999999999999" customHeight="1" thickBot="1">
      <c r="A41" s="35" t="s">
        <v>29</v>
      </c>
      <c r="B41" s="111">
        <f>SUM(B37:B40)</f>
        <v>260609</v>
      </c>
      <c r="C41" s="76">
        <f>AND!C41</f>
        <v>0</v>
      </c>
      <c r="D41" s="77">
        <f>SUM(D37:D40)</f>
        <v>1641.8367000000001</v>
      </c>
      <c r="E41" s="78">
        <f>SUM(E37:E40)</f>
        <v>0</v>
      </c>
      <c r="F41" s="63"/>
      <c r="G41" s="78">
        <f>SUM(G37:G40)</f>
        <v>0</v>
      </c>
      <c r="H41" s="72"/>
      <c r="I41" s="14"/>
    </row>
    <row r="42" spans="1:9" ht="16.5" thickBot="1">
      <c r="A42" s="42" t="s">
        <v>30</v>
      </c>
      <c r="B42" s="13">
        <f>B34+B41</f>
        <v>1473979.3779781868</v>
      </c>
      <c r="C42" s="79">
        <f>AND!C42</f>
        <v>1210229.5738315978</v>
      </c>
      <c r="D42" s="112">
        <f>D34+D41</f>
        <v>9286.0700812625764</v>
      </c>
      <c r="E42" s="80">
        <f>E34+E41</f>
        <v>7624.4463151390664</v>
      </c>
      <c r="F42" s="81"/>
      <c r="G42" s="80">
        <f>G34+G41</f>
        <v>1906.1115787847666</v>
      </c>
    </row>
    <row r="43" spans="1:9" ht="16.5" thickBot="1">
      <c r="I43" s="72"/>
    </row>
    <row r="44" spans="1:9" ht="16.5" thickBot="1">
      <c r="A44" s="15"/>
      <c r="E44" s="82">
        <f>ROUND(E42,0)</f>
        <v>7624</v>
      </c>
      <c r="G44" s="82">
        <f>E44/4</f>
        <v>1906</v>
      </c>
    </row>
    <row r="45" spans="1:9">
      <c r="A45" s="16"/>
    </row>
    <row r="46" spans="1:9">
      <c r="A46" s="16"/>
    </row>
  </sheetData>
  <mergeCells count="2">
    <mergeCell ref="B1:C1"/>
    <mergeCell ref="D1:E1"/>
  </mergeCells>
  <phoneticPr fontId="2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62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46"/>
  <sheetViews>
    <sheetView showGridLines="0" topLeftCell="A29" zoomScale="90" zoomScaleNormal="90" workbookViewId="0">
      <selection activeCell="J4" sqref="J4"/>
    </sheetView>
  </sheetViews>
  <sheetFormatPr defaultColWidth="11" defaultRowHeight="16"/>
  <cols>
    <col min="1" max="1" width="76.7265625" style="14" customWidth="1"/>
    <col min="2" max="3" width="12.1796875" style="14" customWidth="1"/>
    <col min="4" max="4" width="14.453125" style="14" customWidth="1"/>
    <col min="5" max="5" width="12.1796875" style="14" customWidth="1"/>
    <col min="6" max="6" width="3" style="14" customWidth="1"/>
    <col min="7" max="7" width="12.1796875" style="14" customWidth="1"/>
    <col min="8" max="8" width="3.26953125" style="14" customWidth="1"/>
    <col min="9" max="9" width="11.81640625" style="14" customWidth="1"/>
    <col min="10" max="10" width="3.1796875" style="1" customWidth="1"/>
    <col min="11" max="16384" width="11" style="1"/>
  </cols>
  <sheetData>
    <row r="1" spans="1:9">
      <c r="A1" s="17"/>
      <c r="B1" s="120" t="s">
        <v>31</v>
      </c>
      <c r="C1" s="121"/>
      <c r="D1" s="120" t="s">
        <v>32</v>
      </c>
      <c r="E1" s="122"/>
      <c r="G1" s="5"/>
      <c r="I1" s="43" t="s">
        <v>0</v>
      </c>
    </row>
    <row r="2" spans="1:9">
      <c r="A2" s="19" t="s">
        <v>55</v>
      </c>
      <c r="B2" s="89"/>
      <c r="C2" s="44"/>
      <c r="D2" s="45" t="s">
        <v>37</v>
      </c>
      <c r="E2" s="46">
        <v>5.3E-3</v>
      </c>
      <c r="F2" s="47"/>
      <c r="G2" s="48"/>
      <c r="I2" s="49" t="s">
        <v>1</v>
      </c>
    </row>
    <row r="3" spans="1:9">
      <c r="A3" s="19" t="s">
        <v>2</v>
      </c>
      <c r="B3" s="52" t="s">
        <v>3</v>
      </c>
      <c r="C3" s="51" t="s">
        <v>3</v>
      </c>
      <c r="D3" s="52" t="s">
        <v>3</v>
      </c>
      <c r="E3" s="51" t="s">
        <v>3</v>
      </c>
      <c r="F3" s="50"/>
      <c r="G3" s="8" t="s">
        <v>34</v>
      </c>
      <c r="I3" s="53" t="s">
        <v>53</v>
      </c>
    </row>
    <row r="4" spans="1:9">
      <c r="A4" s="19" t="s">
        <v>4</v>
      </c>
      <c r="B4" s="52"/>
      <c r="C4" s="51"/>
      <c r="D4" s="52"/>
      <c r="E4" s="51"/>
      <c r="F4" s="50"/>
      <c r="G4" s="8" t="s">
        <v>35</v>
      </c>
      <c r="I4" s="53" t="s">
        <v>54</v>
      </c>
    </row>
    <row r="5" spans="1:9" ht="16.5" thickBot="1">
      <c r="A5" s="20"/>
      <c r="B5" s="90" t="s">
        <v>50</v>
      </c>
      <c r="C5" s="54" t="s">
        <v>52</v>
      </c>
      <c r="D5" s="90" t="s">
        <v>50</v>
      </c>
      <c r="E5" s="54" t="s">
        <v>52</v>
      </c>
      <c r="F5" s="55"/>
      <c r="G5" s="9" t="s">
        <v>52</v>
      </c>
      <c r="I5" s="92" t="s">
        <v>5</v>
      </c>
    </row>
    <row r="6" spans="1:9">
      <c r="A6" s="21"/>
      <c r="B6" s="25" t="s">
        <v>6</v>
      </c>
      <c r="C6" s="85" t="s">
        <v>6</v>
      </c>
      <c r="D6" s="25" t="s">
        <v>6</v>
      </c>
      <c r="E6" s="85" t="s">
        <v>6</v>
      </c>
      <c r="F6" s="56"/>
      <c r="G6" s="85" t="s">
        <v>6</v>
      </c>
      <c r="I6" s="97"/>
    </row>
    <row r="7" spans="1:9" ht="20.149999999999999" customHeight="1">
      <c r="A7" s="22" t="s">
        <v>7</v>
      </c>
      <c r="B7" s="6"/>
      <c r="C7" s="57"/>
      <c r="D7" s="6"/>
      <c r="E7" s="57"/>
      <c r="F7" s="56"/>
      <c r="G7" s="57"/>
      <c r="I7" s="58"/>
    </row>
    <row r="8" spans="1:9" ht="30" customHeight="1">
      <c r="A8" s="23" t="s">
        <v>8</v>
      </c>
      <c r="B8" s="26">
        <f>AND!B8</f>
        <v>55211.395080622184</v>
      </c>
      <c r="C8" s="93">
        <f>AND!C8</f>
        <v>109759.08047242957</v>
      </c>
      <c r="D8" s="95">
        <f>B8*E2</f>
        <v>292.62039392729758</v>
      </c>
      <c r="E8" s="61">
        <f>C8*E2</f>
        <v>581.72312650387676</v>
      </c>
      <c r="F8" s="60"/>
      <c r="G8" s="61">
        <f>E8/4</f>
        <v>145.43078162596919</v>
      </c>
      <c r="I8" s="62">
        <f>(C8-B8)/B8</f>
        <v>0.98797875533038759</v>
      </c>
    </row>
    <row r="9" spans="1:9" ht="12.75" customHeight="1" thickBot="1">
      <c r="A9" s="24"/>
      <c r="B9" s="27"/>
      <c r="C9" s="94"/>
      <c r="D9" s="96"/>
      <c r="E9" s="67"/>
      <c r="F9" s="63"/>
      <c r="G9" s="67"/>
      <c r="I9" s="65"/>
    </row>
    <row r="10" spans="1:9" ht="8.25" customHeight="1">
      <c r="A10" s="28"/>
      <c r="B10" s="32"/>
      <c r="C10" s="59"/>
      <c r="D10" s="98"/>
      <c r="E10" s="100"/>
      <c r="F10" s="63"/>
      <c r="G10" s="100"/>
      <c r="I10" s="101"/>
    </row>
    <row r="11" spans="1:9" ht="20.149999999999999" customHeight="1">
      <c r="A11" s="29" t="s">
        <v>9</v>
      </c>
      <c r="B11" s="26"/>
      <c r="C11" s="59"/>
      <c r="D11" s="99"/>
      <c r="E11" s="64"/>
      <c r="F11" s="63"/>
      <c r="G11" s="64"/>
      <c r="I11" s="62"/>
    </row>
    <row r="12" spans="1:9" ht="20.149999999999999" customHeight="1">
      <c r="A12" s="30" t="s">
        <v>10</v>
      </c>
      <c r="B12" s="26">
        <f>AND!B12</f>
        <v>28835</v>
      </c>
      <c r="C12" s="59">
        <f>AND!C12</f>
        <v>31904</v>
      </c>
      <c r="D12" s="99">
        <f t="shared" ref="D12:D17" si="0">B12*E$2</f>
        <v>152.82550000000001</v>
      </c>
      <c r="E12" s="64">
        <f t="shared" ref="E12:E17" si="1">C12*E$2</f>
        <v>169.09120000000001</v>
      </c>
      <c r="F12" s="63"/>
      <c r="G12" s="64">
        <f t="shared" ref="G12:G17" si="2">E12/4</f>
        <v>42.272800000000004</v>
      </c>
      <c r="I12" s="62"/>
    </row>
    <row r="13" spans="1:9" ht="20.149999999999999" customHeight="1">
      <c r="A13" s="30" t="s">
        <v>11</v>
      </c>
      <c r="B13" s="26">
        <f>AND!B13</f>
        <v>0</v>
      </c>
      <c r="C13" s="59">
        <f>AND!C13</f>
        <v>0</v>
      </c>
      <c r="D13" s="99">
        <f t="shared" si="0"/>
        <v>0</v>
      </c>
      <c r="E13" s="64">
        <f t="shared" si="1"/>
        <v>0</v>
      </c>
      <c r="F13" s="63"/>
      <c r="G13" s="64">
        <f t="shared" si="2"/>
        <v>0</v>
      </c>
      <c r="I13" s="62"/>
    </row>
    <row r="14" spans="1:9" ht="20.149999999999999" customHeight="1">
      <c r="A14" s="30" t="s">
        <v>13</v>
      </c>
      <c r="B14" s="26">
        <f>AND!B14</f>
        <v>12577.843200000001</v>
      </c>
      <c r="C14" s="59">
        <f>AND!C14</f>
        <v>17000</v>
      </c>
      <c r="D14" s="99">
        <f t="shared" si="0"/>
        <v>66.662568960000002</v>
      </c>
      <c r="E14" s="64">
        <f t="shared" si="1"/>
        <v>90.1</v>
      </c>
      <c r="F14" s="63"/>
      <c r="G14" s="64">
        <f t="shared" si="2"/>
        <v>22.524999999999999</v>
      </c>
      <c r="I14" s="62"/>
    </row>
    <row r="15" spans="1:9" ht="20.149999999999999" customHeight="1">
      <c r="A15" s="30" t="s">
        <v>14</v>
      </c>
      <c r="B15" s="26">
        <f>AND!B15</f>
        <v>155403.07815708042</v>
      </c>
      <c r="C15" s="59">
        <f>AND!C15</f>
        <v>169647.78519427343</v>
      </c>
      <c r="D15" s="99">
        <f t="shared" si="0"/>
        <v>823.63631423252627</v>
      </c>
      <c r="E15" s="64">
        <f t="shared" si="1"/>
        <v>899.13326152964919</v>
      </c>
      <c r="F15" s="63"/>
      <c r="G15" s="64">
        <f t="shared" si="2"/>
        <v>224.7833153824123</v>
      </c>
      <c r="I15" s="62"/>
    </row>
    <row r="16" spans="1:9" ht="20.149999999999999" customHeight="1">
      <c r="A16" s="30" t="s">
        <v>15</v>
      </c>
      <c r="B16" s="26">
        <f>AND!B16</f>
        <v>75171</v>
      </c>
      <c r="C16" s="59">
        <f>AND!C16</f>
        <v>78326</v>
      </c>
      <c r="D16" s="99">
        <f t="shared" si="0"/>
        <v>398.40629999999999</v>
      </c>
      <c r="E16" s="64">
        <f t="shared" si="1"/>
        <v>415.12779999999998</v>
      </c>
      <c r="F16" s="63"/>
      <c r="G16" s="64">
        <f t="shared" si="2"/>
        <v>103.78194999999999</v>
      </c>
      <c r="I16" s="62"/>
    </row>
    <row r="17" spans="1:9" ht="20.149999999999999" customHeight="1">
      <c r="A17" s="30" t="s">
        <v>16</v>
      </c>
      <c r="B17" s="26">
        <f>AND!B17</f>
        <v>10352</v>
      </c>
      <c r="C17" s="59">
        <f>AND!C17</f>
        <v>13133</v>
      </c>
      <c r="D17" s="99">
        <f t="shared" si="0"/>
        <v>54.865600000000001</v>
      </c>
      <c r="E17" s="64">
        <f t="shared" si="1"/>
        <v>69.604900000000001</v>
      </c>
      <c r="F17" s="63"/>
      <c r="G17" s="64">
        <f t="shared" si="2"/>
        <v>17.401225</v>
      </c>
      <c r="I17" s="62"/>
    </row>
    <row r="18" spans="1:9" ht="16.5" customHeight="1">
      <c r="A18" s="30"/>
      <c r="B18" s="26"/>
      <c r="C18" s="59"/>
      <c r="D18" s="99"/>
      <c r="E18" s="64"/>
      <c r="F18" s="63"/>
      <c r="G18" s="64"/>
      <c r="I18" s="62"/>
    </row>
    <row r="19" spans="1:9" ht="20.149999999999999" customHeight="1" thickBot="1">
      <c r="A19" s="31" t="s">
        <v>17</v>
      </c>
      <c r="B19" s="27">
        <f>AND!B19</f>
        <v>282338.92135708046</v>
      </c>
      <c r="C19" s="59">
        <f>AND!C19</f>
        <v>310010.78519427346</v>
      </c>
      <c r="D19" s="96">
        <f>SUM(D12:D18)</f>
        <v>1496.3962831925264</v>
      </c>
      <c r="E19" s="67">
        <f>SUM(E12:E18)</f>
        <v>1643.0571615296492</v>
      </c>
      <c r="F19" s="63"/>
      <c r="G19" s="67">
        <f>SUM(G12:G18)</f>
        <v>410.7642903824123</v>
      </c>
      <c r="I19" s="65">
        <f>(C19-B19)/B19</f>
        <v>9.8009384268333888E-2</v>
      </c>
    </row>
    <row r="20" spans="1:9" ht="17.25" customHeight="1">
      <c r="A20" s="28"/>
      <c r="B20" s="32"/>
      <c r="C20" s="102"/>
      <c r="D20" s="98"/>
      <c r="E20" s="100"/>
      <c r="F20" s="63"/>
      <c r="G20" s="100"/>
      <c r="I20" s="101"/>
    </row>
    <row r="21" spans="1:9" ht="20.149999999999999" customHeight="1">
      <c r="A21" s="29" t="s">
        <v>18</v>
      </c>
      <c r="B21" s="26"/>
      <c r="C21" s="93"/>
      <c r="D21" s="99"/>
      <c r="E21" s="64"/>
      <c r="F21" s="63"/>
      <c r="G21" s="64"/>
      <c r="I21" s="62"/>
    </row>
    <row r="22" spans="1:9" ht="20.149999999999999" customHeight="1">
      <c r="A22" s="30" t="s">
        <v>19</v>
      </c>
      <c r="B22" s="26">
        <f>AND!B22</f>
        <v>23583</v>
      </c>
      <c r="C22" s="93">
        <f>AND!C22</f>
        <v>23270</v>
      </c>
      <c r="D22" s="99">
        <f t="shared" ref="D22:D27" si="3">B22*E$2</f>
        <v>124.98990000000001</v>
      </c>
      <c r="E22" s="64">
        <f t="shared" ref="E22:E27" si="4">C22*E$2</f>
        <v>123.331</v>
      </c>
      <c r="F22" s="63"/>
      <c r="G22" s="64">
        <f t="shared" ref="G22:G27" si="5">E22/4</f>
        <v>30.832750000000001</v>
      </c>
      <c r="I22" s="62"/>
    </row>
    <row r="23" spans="1:9" ht="19.5" customHeight="1">
      <c r="A23" s="30" t="s">
        <v>20</v>
      </c>
      <c r="B23" s="26">
        <f>AND!B23</f>
        <v>267436.88483242743</v>
      </c>
      <c r="C23" s="93">
        <f>AND!C23</f>
        <v>137034.67976489483</v>
      </c>
      <c r="D23" s="99">
        <f t="shared" si="3"/>
        <v>1417.4154896118655</v>
      </c>
      <c r="E23" s="64">
        <f t="shared" si="4"/>
        <v>726.28380275394261</v>
      </c>
      <c r="F23" s="63"/>
      <c r="G23" s="64">
        <f t="shared" si="5"/>
        <v>181.57095068848565</v>
      </c>
      <c r="I23" s="62"/>
    </row>
    <row r="24" spans="1:9" ht="20.149999999999999" customHeight="1">
      <c r="A24" s="30" t="s">
        <v>21</v>
      </c>
      <c r="B24" s="26">
        <f>AND!B24</f>
        <v>32133</v>
      </c>
      <c r="C24" s="93">
        <f>AND!C24</f>
        <v>32760</v>
      </c>
      <c r="D24" s="99">
        <f t="shared" si="3"/>
        <v>170.3049</v>
      </c>
      <c r="E24" s="64">
        <f t="shared" si="4"/>
        <v>173.62800000000001</v>
      </c>
      <c r="F24" s="63"/>
      <c r="G24" s="64">
        <f t="shared" si="5"/>
        <v>43.407000000000004</v>
      </c>
      <c r="I24" s="62"/>
    </row>
    <row r="25" spans="1:9" ht="20.149999999999999" customHeight="1">
      <c r="A25" s="30" t="s">
        <v>22</v>
      </c>
      <c r="B25" s="26">
        <f>AND!B25</f>
        <v>52257.733715492985</v>
      </c>
      <c r="C25" s="93">
        <f>AND!C25</f>
        <v>63938.028399999981</v>
      </c>
      <c r="D25" s="99">
        <f t="shared" si="3"/>
        <v>276.96598869211283</v>
      </c>
      <c r="E25" s="64">
        <f t="shared" si="4"/>
        <v>338.87155051999991</v>
      </c>
      <c r="F25" s="63"/>
      <c r="G25" s="64">
        <f t="shared" si="5"/>
        <v>84.717887629999979</v>
      </c>
      <c r="I25" s="62"/>
    </row>
    <row r="26" spans="1:9" ht="18.75" customHeight="1">
      <c r="A26" s="33" t="s">
        <v>23</v>
      </c>
      <c r="B26" s="26">
        <f>AND!B26</f>
        <v>85498.583738677655</v>
      </c>
      <c r="C26" s="93">
        <f>AND!C26</f>
        <v>86950</v>
      </c>
      <c r="D26" s="99">
        <f t="shared" si="3"/>
        <v>453.14249381499155</v>
      </c>
      <c r="E26" s="64">
        <f t="shared" si="4"/>
        <v>460.83499999999998</v>
      </c>
      <c r="F26" s="63"/>
      <c r="G26" s="64">
        <f t="shared" si="5"/>
        <v>115.20874999999999</v>
      </c>
      <c r="I26" s="62"/>
    </row>
    <row r="27" spans="1:9" ht="20.149999999999999" customHeight="1">
      <c r="A27" s="30" t="s">
        <v>24</v>
      </c>
      <c r="B27" s="26">
        <f>AND!B27</f>
        <v>399830.8592538861</v>
      </c>
      <c r="C27" s="93">
        <f>AND!C27</f>
        <v>431975</v>
      </c>
      <c r="D27" s="99">
        <f t="shared" si="3"/>
        <v>2119.1035540455964</v>
      </c>
      <c r="E27" s="64">
        <f t="shared" si="4"/>
        <v>2289.4675000000002</v>
      </c>
      <c r="F27" s="63"/>
      <c r="G27" s="64">
        <f t="shared" si="5"/>
        <v>572.36687500000005</v>
      </c>
      <c r="I27" s="62"/>
    </row>
    <row r="28" spans="1:9" ht="10.5" customHeight="1">
      <c r="A28" s="30"/>
      <c r="B28" s="26"/>
      <c r="C28" s="93"/>
      <c r="D28" s="99"/>
      <c r="E28" s="64"/>
      <c r="F28" s="63"/>
      <c r="G28" s="64"/>
      <c r="I28" s="62"/>
    </row>
    <row r="29" spans="1:9" ht="20.149999999999999" customHeight="1" thickBot="1">
      <c r="A29" s="31" t="s">
        <v>17</v>
      </c>
      <c r="B29" s="27">
        <f>AND!B29</f>
        <v>860740.0615404842</v>
      </c>
      <c r="C29" s="94">
        <f>AND!C29</f>
        <v>775927.70816489484</v>
      </c>
      <c r="D29" s="96">
        <f>SUM(D22:D28)</f>
        <v>4561.9223261645666</v>
      </c>
      <c r="E29" s="67">
        <f>SUM(E22:E28)</f>
        <v>4112.4168532739423</v>
      </c>
      <c r="F29" s="63"/>
      <c r="G29" s="67">
        <f>SUM(G22:G28)</f>
        <v>1028.1042133184856</v>
      </c>
      <c r="I29" s="65">
        <f>(C29-B29)/B29</f>
        <v>-9.8534223240171886E-2</v>
      </c>
    </row>
    <row r="30" spans="1:9" ht="12" customHeight="1">
      <c r="A30" s="28"/>
      <c r="B30" s="32"/>
      <c r="C30" s="59"/>
      <c r="D30" s="98"/>
      <c r="E30" s="100"/>
      <c r="F30" s="63"/>
      <c r="G30" s="100"/>
      <c r="I30" s="97"/>
    </row>
    <row r="31" spans="1:9" ht="20.149999999999999" customHeight="1">
      <c r="A31" s="29" t="s">
        <v>25</v>
      </c>
      <c r="B31" s="26"/>
      <c r="C31" s="59"/>
      <c r="D31" s="99"/>
      <c r="E31" s="64"/>
      <c r="F31" s="63"/>
      <c r="G31" s="64"/>
      <c r="I31" s="58"/>
    </row>
    <row r="32" spans="1:9" ht="20.149999999999999" customHeight="1">
      <c r="A32" s="30" t="s">
        <v>26</v>
      </c>
      <c r="B32" s="26">
        <f>AND!B32</f>
        <v>15080</v>
      </c>
      <c r="C32" s="59">
        <f>AND!C32</f>
        <v>14532</v>
      </c>
      <c r="D32" s="99">
        <f>B32*E$2</f>
        <v>79.924000000000007</v>
      </c>
      <c r="E32" s="64">
        <f>C32*E$2</f>
        <v>77.019599999999997</v>
      </c>
      <c r="F32" s="63"/>
      <c r="G32" s="64">
        <f>E32/4</f>
        <v>19.254899999999999</v>
      </c>
      <c r="I32" s="62">
        <f>(C32-B32)/B32</f>
        <v>-3.6339522546419097E-2</v>
      </c>
    </row>
    <row r="33" spans="1:9" ht="10.5" customHeight="1" thickBot="1">
      <c r="A33" s="34"/>
      <c r="B33" s="12"/>
      <c r="C33" s="66"/>
      <c r="D33" s="96"/>
      <c r="E33" s="67"/>
      <c r="F33" s="63"/>
      <c r="G33" s="67"/>
      <c r="I33" s="103"/>
    </row>
    <row r="34" spans="1:9" s="2" customFormat="1" ht="19.5" customHeight="1" thickBot="1">
      <c r="A34" s="35" t="s">
        <v>27</v>
      </c>
      <c r="B34" s="104">
        <f>B8+B19+B29+B32</f>
        <v>1213370.3779781868</v>
      </c>
      <c r="C34" s="68">
        <f>AND!C34</f>
        <v>1210229.5738315978</v>
      </c>
      <c r="D34" s="69">
        <f>D8+D19+D29+D32</f>
        <v>6430.8630032843903</v>
      </c>
      <c r="E34" s="70">
        <f>E8+E19+E29+E32</f>
        <v>6414.2167413074676</v>
      </c>
      <c r="F34" s="71"/>
      <c r="G34" s="70">
        <f>G8+G19+G29+G32</f>
        <v>1603.5541853268669</v>
      </c>
      <c r="H34" s="72"/>
      <c r="I34" s="73">
        <f>(C34-B34)/B34</f>
        <v>-2.5884958159457195E-3</v>
      </c>
    </row>
    <row r="35" spans="1:9" s="2" customFormat="1" ht="23.25" customHeight="1">
      <c r="A35" s="36" t="s">
        <v>28</v>
      </c>
      <c r="B35" s="40"/>
      <c r="C35" s="105"/>
      <c r="D35" s="109"/>
      <c r="E35" s="74"/>
      <c r="F35" s="71"/>
      <c r="G35" s="74"/>
      <c r="H35" s="72"/>
      <c r="I35" s="72"/>
    </row>
    <row r="36" spans="1:9" s="2" customFormat="1" ht="23.25" customHeight="1">
      <c r="A36" s="37"/>
      <c r="B36" s="41"/>
      <c r="C36" s="106"/>
      <c r="D36" s="110"/>
      <c r="E36" s="75"/>
      <c r="F36" s="71"/>
      <c r="G36" s="75"/>
      <c r="H36" s="72"/>
      <c r="I36" s="72"/>
    </row>
    <row r="37" spans="1:9" ht="20.149999999999999" customHeight="1">
      <c r="A37" s="30" t="s">
        <v>51</v>
      </c>
      <c r="B37" s="26">
        <f>AND!B37</f>
        <v>260609</v>
      </c>
      <c r="C37" s="107">
        <f>AND!C37</f>
        <v>0</v>
      </c>
      <c r="D37" s="99">
        <f>B37*E$2</f>
        <v>1381.2276999999999</v>
      </c>
      <c r="E37" s="64">
        <f>C37*E$2</f>
        <v>0</v>
      </c>
      <c r="F37" s="63"/>
      <c r="G37" s="64">
        <f>E37/4</f>
        <v>0</v>
      </c>
    </row>
    <row r="38" spans="1:9" ht="20.149999999999999" customHeight="1">
      <c r="A38" s="30" t="s">
        <v>47</v>
      </c>
      <c r="B38" s="26">
        <f>AND!B38</f>
        <v>0</v>
      </c>
      <c r="C38" s="107">
        <f>AND!C38</f>
        <v>0</v>
      </c>
      <c r="D38" s="99">
        <f t="shared" ref="D38:E39" si="6">B38*$E$2</f>
        <v>0</v>
      </c>
      <c r="E38" s="64">
        <f t="shared" si="6"/>
        <v>0</v>
      </c>
      <c r="F38" s="63"/>
      <c r="G38" s="64">
        <f t="shared" ref="G38:G39" si="7">E38/4</f>
        <v>0</v>
      </c>
    </row>
    <row r="39" spans="1:9" ht="20.149999999999999" customHeight="1">
      <c r="A39" s="30" t="s">
        <v>49</v>
      </c>
      <c r="B39" s="26">
        <f>AND!B39</f>
        <v>0</v>
      </c>
      <c r="C39" s="107">
        <f>AND!C39</f>
        <v>0</v>
      </c>
      <c r="D39" s="99">
        <f t="shared" si="6"/>
        <v>0</v>
      </c>
      <c r="E39" s="64">
        <f t="shared" si="6"/>
        <v>0</v>
      </c>
      <c r="F39" s="63"/>
      <c r="G39" s="64">
        <f t="shared" si="7"/>
        <v>0</v>
      </c>
    </row>
    <row r="40" spans="1:9" ht="20.149999999999999" customHeight="1" thickBot="1">
      <c r="A40" s="38"/>
      <c r="B40" s="12"/>
      <c r="C40" s="108"/>
      <c r="D40" s="96"/>
      <c r="E40" s="67"/>
      <c r="F40" s="63"/>
      <c r="G40" s="67"/>
    </row>
    <row r="41" spans="1:9" s="2" customFormat="1" ht="20.149999999999999" customHeight="1" thickBot="1">
      <c r="A41" s="35" t="s">
        <v>29</v>
      </c>
      <c r="B41" s="111">
        <f>SUM(B37:B40)</f>
        <v>260609</v>
      </c>
      <c r="C41" s="76">
        <f>AND!C41</f>
        <v>0</v>
      </c>
      <c r="D41" s="77">
        <f>SUM(D37:D40)</f>
        <v>1381.2276999999999</v>
      </c>
      <c r="E41" s="78">
        <f>SUM(E37:E40)</f>
        <v>0</v>
      </c>
      <c r="F41" s="63"/>
      <c r="G41" s="78">
        <f>SUM(G37:G40)</f>
        <v>0</v>
      </c>
      <c r="H41" s="72"/>
      <c r="I41" s="14"/>
    </row>
    <row r="42" spans="1:9" ht="16.5" thickBot="1">
      <c r="A42" s="42" t="s">
        <v>30</v>
      </c>
      <c r="B42" s="13">
        <f>B34+B41</f>
        <v>1473979.3779781868</v>
      </c>
      <c r="C42" s="79">
        <f>AND!C42</f>
        <v>1210229.5738315978</v>
      </c>
      <c r="D42" s="112">
        <f>D34+D41</f>
        <v>7812.0907032843897</v>
      </c>
      <c r="E42" s="80">
        <f>E34+E41</f>
        <v>6414.2167413074676</v>
      </c>
      <c r="F42" s="81"/>
      <c r="G42" s="80">
        <f>G34+G41</f>
        <v>1603.5541853268669</v>
      </c>
    </row>
    <row r="43" spans="1:9" ht="16.5" thickBot="1">
      <c r="I43" s="72"/>
    </row>
    <row r="44" spans="1:9" ht="16.5" thickBot="1">
      <c r="A44" s="15"/>
      <c r="E44" s="82">
        <f>ROUND(E42,0)</f>
        <v>6414</v>
      </c>
      <c r="G44" s="82">
        <f>E44/4</f>
        <v>1603.5</v>
      </c>
    </row>
    <row r="45" spans="1:9">
      <c r="A45" s="16"/>
    </row>
    <row r="46" spans="1:9">
      <c r="A46" s="16"/>
    </row>
  </sheetData>
  <mergeCells count="2">
    <mergeCell ref="B1:C1"/>
    <mergeCell ref="D1:E1"/>
  </mergeCells>
  <phoneticPr fontId="2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6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46"/>
  <sheetViews>
    <sheetView showGridLines="0" topLeftCell="A23" zoomScaleNormal="100" workbookViewId="0">
      <selection activeCell="L13" sqref="L13"/>
    </sheetView>
  </sheetViews>
  <sheetFormatPr defaultColWidth="11" defaultRowHeight="16"/>
  <cols>
    <col min="1" max="1" width="74.7265625" style="14" customWidth="1"/>
    <col min="2" max="3" width="12.1796875" style="14" customWidth="1"/>
    <col min="4" max="4" width="14.26953125" style="14" customWidth="1"/>
    <col min="5" max="5" width="12.1796875" style="14" customWidth="1"/>
    <col min="6" max="6" width="4" style="14" customWidth="1"/>
    <col min="7" max="7" width="12.1796875" style="14" customWidth="1"/>
    <col min="8" max="8" width="3.26953125" style="14" customWidth="1"/>
    <col min="9" max="9" width="11.81640625" style="14" customWidth="1"/>
    <col min="10" max="10" width="3.7265625" style="1" customWidth="1"/>
    <col min="11" max="16384" width="11" style="1"/>
  </cols>
  <sheetData>
    <row r="1" spans="1:9">
      <c r="A1" s="17"/>
      <c r="B1" s="91" t="s">
        <v>38</v>
      </c>
      <c r="C1" s="86" t="s">
        <v>39</v>
      </c>
      <c r="D1" s="120" t="s">
        <v>32</v>
      </c>
      <c r="E1" s="123"/>
      <c r="G1" s="5"/>
      <c r="I1" s="43" t="s">
        <v>0</v>
      </c>
    </row>
    <row r="2" spans="1:9">
      <c r="A2" s="19" t="s">
        <v>55</v>
      </c>
      <c r="B2" s="10"/>
      <c r="C2" s="87"/>
      <c r="D2" s="88" t="s">
        <v>40</v>
      </c>
      <c r="E2" s="46">
        <v>5.4000000000000003E-3</v>
      </c>
      <c r="F2" s="47"/>
      <c r="G2" s="48"/>
      <c r="I2" s="49" t="s">
        <v>1</v>
      </c>
    </row>
    <row r="3" spans="1:9">
      <c r="A3" s="19" t="s">
        <v>2</v>
      </c>
      <c r="B3" s="52" t="s">
        <v>3</v>
      </c>
      <c r="C3" s="51" t="s">
        <v>3</v>
      </c>
      <c r="D3" s="52" t="s">
        <v>3</v>
      </c>
      <c r="E3" s="51" t="s">
        <v>3</v>
      </c>
      <c r="F3" s="50"/>
      <c r="G3" s="8" t="s">
        <v>34</v>
      </c>
      <c r="I3" s="49" t="s">
        <v>53</v>
      </c>
    </row>
    <row r="4" spans="1:9">
      <c r="A4" s="19" t="s">
        <v>4</v>
      </c>
      <c r="B4" s="52"/>
      <c r="C4" s="51"/>
      <c r="D4" s="52"/>
      <c r="E4" s="51"/>
      <c r="F4" s="50"/>
      <c r="G4" s="8" t="s">
        <v>35</v>
      </c>
      <c r="I4" s="53" t="s">
        <v>54</v>
      </c>
    </row>
    <row r="5" spans="1:9" ht="16.5" thickBot="1">
      <c r="A5" s="20"/>
      <c r="B5" s="90" t="s">
        <v>50</v>
      </c>
      <c r="C5" s="54" t="s">
        <v>52</v>
      </c>
      <c r="D5" s="90" t="s">
        <v>50</v>
      </c>
      <c r="E5" s="54" t="s">
        <v>52</v>
      </c>
      <c r="F5" s="55"/>
      <c r="G5" s="9" t="s">
        <v>52</v>
      </c>
      <c r="I5" s="92" t="s">
        <v>5</v>
      </c>
    </row>
    <row r="6" spans="1:9">
      <c r="A6" s="21"/>
      <c r="B6" s="25" t="s">
        <v>6</v>
      </c>
      <c r="C6" s="85" t="s">
        <v>6</v>
      </c>
      <c r="D6" s="25" t="s">
        <v>6</v>
      </c>
      <c r="E6" s="85" t="s">
        <v>6</v>
      </c>
      <c r="F6" s="56"/>
      <c r="G6" s="85" t="s">
        <v>6</v>
      </c>
      <c r="I6" s="97"/>
    </row>
    <row r="7" spans="1:9" ht="20.149999999999999" customHeight="1">
      <c r="A7" s="22" t="s">
        <v>7</v>
      </c>
      <c r="B7" s="6"/>
      <c r="C7" s="57"/>
      <c r="D7" s="6"/>
      <c r="E7" s="57"/>
      <c r="F7" s="56"/>
      <c r="G7" s="57"/>
      <c r="I7" s="58"/>
    </row>
    <row r="8" spans="1:9" ht="30" customHeight="1">
      <c r="A8" s="23" t="s">
        <v>8</v>
      </c>
      <c r="B8" s="26">
        <f>AND!B8</f>
        <v>55211.395080622184</v>
      </c>
      <c r="C8" s="93">
        <f>AND!C8</f>
        <v>109759.08047242957</v>
      </c>
      <c r="D8" s="95">
        <f>B8*E2</f>
        <v>298.1415334353598</v>
      </c>
      <c r="E8" s="61">
        <f>C8*E2</f>
        <v>592.69903455111978</v>
      </c>
      <c r="F8" s="60"/>
      <c r="G8" s="61">
        <f>E8/4</f>
        <v>148.17475863777995</v>
      </c>
      <c r="I8" s="62">
        <f>(C8-B8)/B8</f>
        <v>0.98797875533038759</v>
      </c>
    </row>
    <row r="9" spans="1:9" ht="12.75" customHeight="1" thickBot="1">
      <c r="A9" s="24"/>
      <c r="B9" s="27"/>
      <c r="C9" s="94"/>
      <c r="D9" s="96"/>
      <c r="E9" s="67"/>
      <c r="F9" s="63"/>
      <c r="G9" s="67"/>
      <c r="I9" s="65"/>
    </row>
    <row r="10" spans="1:9" ht="8.25" customHeight="1">
      <c r="A10" s="28"/>
      <c r="B10" s="32"/>
      <c r="C10" s="59"/>
      <c r="D10" s="98"/>
      <c r="E10" s="100"/>
      <c r="F10" s="63"/>
      <c r="G10" s="100"/>
      <c r="I10" s="101"/>
    </row>
    <row r="11" spans="1:9" ht="20.149999999999999" customHeight="1">
      <c r="A11" s="29" t="s">
        <v>9</v>
      </c>
      <c r="B11" s="26"/>
      <c r="C11" s="59"/>
      <c r="D11" s="99"/>
      <c r="E11" s="64"/>
      <c r="F11" s="63"/>
      <c r="G11" s="64"/>
      <c r="I11" s="62"/>
    </row>
    <row r="12" spans="1:9" ht="20.149999999999999" customHeight="1">
      <c r="A12" s="30" t="s">
        <v>10</v>
      </c>
      <c r="B12" s="26">
        <f>AND!B12</f>
        <v>28835</v>
      </c>
      <c r="C12" s="59">
        <f>AND!C12</f>
        <v>31904</v>
      </c>
      <c r="D12" s="99">
        <f t="shared" ref="D12:D17" si="0">B12*E$2</f>
        <v>155.709</v>
      </c>
      <c r="E12" s="64">
        <f t="shared" ref="E12:E17" si="1">C12*E$2</f>
        <v>172.2816</v>
      </c>
      <c r="F12" s="63"/>
      <c r="G12" s="64">
        <f t="shared" ref="G12:G17" si="2">E12/4</f>
        <v>43.070399999999999</v>
      </c>
      <c r="I12" s="62"/>
    </row>
    <row r="13" spans="1:9" ht="20.149999999999999" customHeight="1">
      <c r="A13" s="30" t="s">
        <v>11</v>
      </c>
      <c r="B13" s="26">
        <f>AND!B13</f>
        <v>0</v>
      </c>
      <c r="C13" s="59">
        <f>AND!C13</f>
        <v>0</v>
      </c>
      <c r="D13" s="99">
        <f t="shared" si="0"/>
        <v>0</v>
      </c>
      <c r="E13" s="64">
        <f t="shared" si="1"/>
        <v>0</v>
      </c>
      <c r="F13" s="63"/>
      <c r="G13" s="64">
        <f t="shared" si="2"/>
        <v>0</v>
      </c>
      <c r="I13" s="62"/>
    </row>
    <row r="14" spans="1:9" ht="20.149999999999999" customHeight="1">
      <c r="A14" s="30" t="s">
        <v>13</v>
      </c>
      <c r="B14" s="26">
        <f>AND!B14</f>
        <v>12577.843200000001</v>
      </c>
      <c r="C14" s="59">
        <f>AND!C14</f>
        <v>17000</v>
      </c>
      <c r="D14" s="99">
        <f t="shared" si="0"/>
        <v>67.920353280000015</v>
      </c>
      <c r="E14" s="64">
        <f t="shared" si="1"/>
        <v>91.800000000000011</v>
      </c>
      <c r="F14" s="63"/>
      <c r="G14" s="64">
        <f t="shared" si="2"/>
        <v>22.950000000000003</v>
      </c>
      <c r="I14" s="62"/>
    </row>
    <row r="15" spans="1:9" ht="20.149999999999999" customHeight="1">
      <c r="A15" s="30" t="s">
        <v>14</v>
      </c>
      <c r="B15" s="26">
        <f>AND!B15</f>
        <v>155403.07815708042</v>
      </c>
      <c r="C15" s="59">
        <f>AND!C15</f>
        <v>169647.78519427343</v>
      </c>
      <c r="D15" s="99">
        <f t="shared" si="0"/>
        <v>839.17662204823432</v>
      </c>
      <c r="E15" s="64">
        <f t="shared" si="1"/>
        <v>916.09804004907653</v>
      </c>
      <c r="F15" s="63"/>
      <c r="G15" s="64">
        <f t="shared" si="2"/>
        <v>229.02451001226913</v>
      </c>
      <c r="I15" s="62"/>
    </row>
    <row r="16" spans="1:9" ht="20.149999999999999" customHeight="1">
      <c r="A16" s="30" t="s">
        <v>15</v>
      </c>
      <c r="B16" s="26">
        <f>AND!B16</f>
        <v>75171</v>
      </c>
      <c r="C16" s="59">
        <f>AND!C16</f>
        <v>78326</v>
      </c>
      <c r="D16" s="99">
        <f t="shared" si="0"/>
        <v>405.92340000000002</v>
      </c>
      <c r="E16" s="64">
        <f t="shared" si="1"/>
        <v>422.96040000000005</v>
      </c>
      <c r="F16" s="63"/>
      <c r="G16" s="64">
        <f t="shared" si="2"/>
        <v>105.74010000000001</v>
      </c>
      <c r="I16" s="62"/>
    </row>
    <row r="17" spans="1:9" ht="20.149999999999999" customHeight="1">
      <c r="A17" s="30" t="s">
        <v>16</v>
      </c>
      <c r="B17" s="26">
        <f>AND!B17</f>
        <v>10352</v>
      </c>
      <c r="C17" s="59">
        <f>AND!C17</f>
        <v>13133</v>
      </c>
      <c r="D17" s="99">
        <f t="shared" si="0"/>
        <v>55.900800000000004</v>
      </c>
      <c r="E17" s="64">
        <f t="shared" si="1"/>
        <v>70.918199999999999</v>
      </c>
      <c r="F17" s="63"/>
      <c r="G17" s="64">
        <f t="shared" si="2"/>
        <v>17.72955</v>
      </c>
      <c r="I17" s="62"/>
    </row>
    <row r="18" spans="1:9" ht="16.5" customHeight="1">
      <c r="A18" s="30"/>
      <c r="B18" s="26"/>
      <c r="C18" s="59"/>
      <c r="D18" s="99"/>
      <c r="E18" s="64"/>
      <c r="F18" s="63"/>
      <c r="G18" s="64"/>
      <c r="I18" s="62"/>
    </row>
    <row r="19" spans="1:9" ht="20.149999999999999" customHeight="1" thickBot="1">
      <c r="A19" s="31" t="s">
        <v>17</v>
      </c>
      <c r="B19" s="27">
        <f>AND!B19</f>
        <v>282338.92135708046</v>
      </c>
      <c r="C19" s="59">
        <f>AND!C19</f>
        <v>310010.78519427346</v>
      </c>
      <c r="D19" s="96">
        <f>SUM(D12:D18)</f>
        <v>1524.6301753282341</v>
      </c>
      <c r="E19" s="67">
        <f>SUM(E12:E18)</f>
        <v>1674.0582400490766</v>
      </c>
      <c r="F19" s="63"/>
      <c r="G19" s="67">
        <f>SUM(G12:G18)</f>
        <v>418.51456001226916</v>
      </c>
      <c r="I19" s="65">
        <f>(C19-B19)/B19</f>
        <v>9.8009384268333888E-2</v>
      </c>
    </row>
    <row r="20" spans="1:9" ht="17.25" customHeight="1">
      <c r="A20" s="28"/>
      <c r="B20" s="32"/>
      <c r="C20" s="102"/>
      <c r="D20" s="98"/>
      <c r="E20" s="100"/>
      <c r="F20" s="63"/>
      <c r="G20" s="100"/>
      <c r="I20" s="101"/>
    </row>
    <row r="21" spans="1:9" ht="20.149999999999999" customHeight="1">
      <c r="A21" s="29" t="s">
        <v>18</v>
      </c>
      <c r="B21" s="26"/>
      <c r="C21" s="93"/>
      <c r="D21" s="99"/>
      <c r="E21" s="64"/>
      <c r="F21" s="63"/>
      <c r="G21" s="64"/>
      <c r="I21" s="62"/>
    </row>
    <row r="22" spans="1:9" ht="20.149999999999999" customHeight="1">
      <c r="A22" s="30" t="s">
        <v>19</v>
      </c>
      <c r="B22" s="26">
        <f>AND!B22</f>
        <v>23583</v>
      </c>
      <c r="C22" s="93">
        <f>AND!C22</f>
        <v>23270</v>
      </c>
      <c r="D22" s="99">
        <f t="shared" ref="D22:D27" si="3">B22*E$2</f>
        <v>127.34820000000001</v>
      </c>
      <c r="E22" s="64">
        <f t="shared" ref="E22:E27" si="4">C22*E$2</f>
        <v>125.658</v>
      </c>
      <c r="F22" s="63"/>
      <c r="G22" s="64">
        <f t="shared" ref="G22:G27" si="5">E22/4</f>
        <v>31.4145</v>
      </c>
      <c r="I22" s="62"/>
    </row>
    <row r="23" spans="1:9" ht="19.5" customHeight="1">
      <c r="A23" s="30" t="s">
        <v>20</v>
      </c>
      <c r="B23" s="26">
        <f>AND!B23</f>
        <v>267436.88483242743</v>
      </c>
      <c r="C23" s="93">
        <f>AND!C23</f>
        <v>137034.67976489483</v>
      </c>
      <c r="D23" s="99">
        <f t="shared" si="3"/>
        <v>1444.1591780951082</v>
      </c>
      <c r="E23" s="64">
        <f t="shared" si="4"/>
        <v>739.9872707304321</v>
      </c>
      <c r="F23" s="63"/>
      <c r="G23" s="64">
        <f t="shared" si="5"/>
        <v>184.99681768260803</v>
      </c>
      <c r="I23" s="62"/>
    </row>
    <row r="24" spans="1:9" ht="20.149999999999999" customHeight="1">
      <c r="A24" s="30" t="s">
        <v>21</v>
      </c>
      <c r="B24" s="26">
        <f>AND!B24</f>
        <v>32133</v>
      </c>
      <c r="C24" s="93">
        <f>AND!C24</f>
        <v>32760</v>
      </c>
      <c r="D24" s="99">
        <f t="shared" si="3"/>
        <v>173.51820000000001</v>
      </c>
      <c r="E24" s="64">
        <f t="shared" si="4"/>
        <v>176.904</v>
      </c>
      <c r="F24" s="63"/>
      <c r="G24" s="64">
        <f t="shared" si="5"/>
        <v>44.225999999999999</v>
      </c>
      <c r="I24" s="62"/>
    </row>
    <row r="25" spans="1:9" ht="20.149999999999999" customHeight="1">
      <c r="A25" s="30" t="s">
        <v>22</v>
      </c>
      <c r="B25" s="26">
        <f>AND!B25</f>
        <v>52257.733715492985</v>
      </c>
      <c r="C25" s="93">
        <f>AND!C25</f>
        <v>63938.028399999981</v>
      </c>
      <c r="D25" s="99">
        <f t="shared" si="3"/>
        <v>282.19176206366211</v>
      </c>
      <c r="E25" s="64">
        <f t="shared" si="4"/>
        <v>345.26535335999989</v>
      </c>
      <c r="F25" s="63"/>
      <c r="G25" s="64">
        <f t="shared" si="5"/>
        <v>86.316338339999973</v>
      </c>
      <c r="I25" s="62"/>
    </row>
    <row r="26" spans="1:9" ht="18.75" customHeight="1">
      <c r="A26" s="33" t="s">
        <v>23</v>
      </c>
      <c r="B26" s="26">
        <f>AND!B26</f>
        <v>85498.583738677655</v>
      </c>
      <c r="C26" s="93">
        <f>AND!C26</f>
        <v>86950</v>
      </c>
      <c r="D26" s="99">
        <f t="shared" si="3"/>
        <v>461.69235218885939</v>
      </c>
      <c r="E26" s="64">
        <f t="shared" si="4"/>
        <v>469.53000000000003</v>
      </c>
      <c r="F26" s="63"/>
      <c r="G26" s="64">
        <f t="shared" si="5"/>
        <v>117.38250000000001</v>
      </c>
      <c r="I26" s="62"/>
    </row>
    <row r="27" spans="1:9" ht="20.149999999999999" customHeight="1">
      <c r="A27" s="30" t="s">
        <v>24</v>
      </c>
      <c r="B27" s="26">
        <f>AND!B27</f>
        <v>399830.8592538861</v>
      </c>
      <c r="C27" s="93">
        <f>AND!C27</f>
        <v>431975</v>
      </c>
      <c r="D27" s="99">
        <f t="shared" si="3"/>
        <v>2159.0866399709848</v>
      </c>
      <c r="E27" s="64">
        <f t="shared" si="4"/>
        <v>2332.665</v>
      </c>
      <c r="F27" s="63"/>
      <c r="G27" s="64">
        <f t="shared" si="5"/>
        <v>583.16624999999999</v>
      </c>
      <c r="I27" s="62"/>
    </row>
    <row r="28" spans="1:9" ht="10.5" customHeight="1">
      <c r="A28" s="30"/>
      <c r="B28" s="26"/>
      <c r="C28" s="93"/>
      <c r="D28" s="99"/>
      <c r="E28" s="64"/>
      <c r="F28" s="63"/>
      <c r="G28" s="64"/>
      <c r="I28" s="62"/>
    </row>
    <row r="29" spans="1:9" ht="20.149999999999999" customHeight="1" thickBot="1">
      <c r="A29" s="31" t="s">
        <v>17</v>
      </c>
      <c r="B29" s="27">
        <f>AND!B29</f>
        <v>860740.0615404842</v>
      </c>
      <c r="C29" s="94">
        <f>AND!C29</f>
        <v>775927.70816489484</v>
      </c>
      <c r="D29" s="96">
        <f>SUM(D22:D28)</f>
        <v>4647.9963323186148</v>
      </c>
      <c r="E29" s="67">
        <f>SUM(E22:E28)</f>
        <v>4190.0096240904313</v>
      </c>
      <c r="F29" s="63"/>
      <c r="G29" s="67">
        <f>SUM(G22:G28)</f>
        <v>1047.5024060226078</v>
      </c>
      <c r="I29" s="65">
        <f>(C29-B29)/B29</f>
        <v>-9.8534223240171886E-2</v>
      </c>
    </row>
    <row r="30" spans="1:9" ht="12" customHeight="1">
      <c r="A30" s="28"/>
      <c r="B30" s="32"/>
      <c r="C30" s="59"/>
      <c r="D30" s="98"/>
      <c r="E30" s="100"/>
      <c r="F30" s="63"/>
      <c r="G30" s="100"/>
      <c r="I30" s="97"/>
    </row>
    <row r="31" spans="1:9" ht="20.149999999999999" customHeight="1">
      <c r="A31" s="29" t="s">
        <v>25</v>
      </c>
      <c r="B31" s="26"/>
      <c r="C31" s="59"/>
      <c r="D31" s="99"/>
      <c r="E31" s="64"/>
      <c r="F31" s="63"/>
      <c r="G31" s="64"/>
      <c r="I31" s="58"/>
    </row>
    <row r="32" spans="1:9" ht="20.149999999999999" customHeight="1">
      <c r="A32" s="30" t="s">
        <v>26</v>
      </c>
      <c r="B32" s="26">
        <f>AND!B32</f>
        <v>15080</v>
      </c>
      <c r="C32" s="59">
        <f>AND!C32</f>
        <v>14532</v>
      </c>
      <c r="D32" s="99">
        <f>B32*E$2</f>
        <v>81.432000000000002</v>
      </c>
      <c r="E32" s="64">
        <f>C32*E$2</f>
        <v>78.472800000000007</v>
      </c>
      <c r="F32" s="63"/>
      <c r="G32" s="64">
        <f>E32/4</f>
        <v>19.618200000000002</v>
      </c>
      <c r="I32" s="62">
        <f>(C32-B32)/B32</f>
        <v>-3.6339522546419097E-2</v>
      </c>
    </row>
    <row r="33" spans="1:9" ht="10.5" customHeight="1" thickBot="1">
      <c r="A33" s="34"/>
      <c r="B33" s="12"/>
      <c r="C33" s="66"/>
      <c r="D33" s="96"/>
      <c r="E33" s="67"/>
      <c r="F33" s="63"/>
      <c r="G33" s="67"/>
      <c r="I33" s="103"/>
    </row>
    <row r="34" spans="1:9" s="2" customFormat="1" ht="19.5" customHeight="1" thickBot="1">
      <c r="A34" s="35" t="s">
        <v>27</v>
      </c>
      <c r="B34" s="104">
        <f>B8+B19+B29+B32</f>
        <v>1213370.3779781868</v>
      </c>
      <c r="C34" s="68">
        <f>AND!C34</f>
        <v>1210229.5738315978</v>
      </c>
      <c r="D34" s="69">
        <f>D8+D19+D29+D32</f>
        <v>6552.2000410822084</v>
      </c>
      <c r="E34" s="70">
        <f>E8+E19+E29+E32</f>
        <v>6535.2396986906278</v>
      </c>
      <c r="F34" s="71"/>
      <c r="G34" s="70">
        <f>G8+G19+G29+G32</f>
        <v>1633.809924672657</v>
      </c>
      <c r="H34" s="72"/>
      <c r="I34" s="73">
        <f>(C34-B34)/B34</f>
        <v>-2.5884958159457195E-3</v>
      </c>
    </row>
    <row r="35" spans="1:9" s="2" customFormat="1" ht="23.25" customHeight="1">
      <c r="A35" s="36" t="s">
        <v>28</v>
      </c>
      <c r="B35" s="40"/>
      <c r="C35" s="105"/>
      <c r="D35" s="109"/>
      <c r="E35" s="74"/>
      <c r="F35" s="71"/>
      <c r="G35" s="74"/>
      <c r="H35" s="72"/>
      <c r="I35" s="72"/>
    </row>
    <row r="36" spans="1:9" s="2" customFormat="1" ht="23.25" customHeight="1">
      <c r="A36" s="37"/>
      <c r="B36" s="41"/>
      <c r="C36" s="106"/>
      <c r="D36" s="110"/>
      <c r="E36" s="75"/>
      <c r="F36" s="71"/>
      <c r="G36" s="75"/>
      <c r="H36" s="72"/>
      <c r="I36" s="72"/>
    </row>
    <row r="37" spans="1:9" ht="20.149999999999999" customHeight="1">
      <c r="A37" s="30" t="s">
        <v>51</v>
      </c>
      <c r="B37" s="26">
        <f>AND!B37</f>
        <v>260609</v>
      </c>
      <c r="C37" s="107">
        <f>AND!C37</f>
        <v>0</v>
      </c>
      <c r="D37" s="99">
        <f>B37*E$2</f>
        <v>1407.2886000000001</v>
      </c>
      <c r="E37" s="64">
        <f>C37*E$2</f>
        <v>0</v>
      </c>
      <c r="F37" s="63"/>
      <c r="G37" s="64">
        <f>E37/4</f>
        <v>0</v>
      </c>
    </row>
    <row r="38" spans="1:9" ht="20.149999999999999" customHeight="1">
      <c r="A38" s="30" t="s">
        <v>47</v>
      </c>
      <c r="B38" s="26">
        <f>AND!B38</f>
        <v>0</v>
      </c>
      <c r="C38" s="107">
        <f>AND!C38</f>
        <v>0</v>
      </c>
      <c r="D38" s="99">
        <f t="shared" ref="D38:E39" si="6">B38*$E$2</f>
        <v>0</v>
      </c>
      <c r="E38" s="64">
        <f t="shared" si="6"/>
        <v>0</v>
      </c>
      <c r="F38" s="63"/>
      <c r="G38" s="64">
        <f t="shared" ref="G38:G39" si="7">E38/4</f>
        <v>0</v>
      </c>
    </row>
    <row r="39" spans="1:9" ht="20.149999999999999" customHeight="1">
      <c r="A39" s="30" t="s">
        <v>49</v>
      </c>
      <c r="B39" s="26">
        <f>AND!B39</f>
        <v>0</v>
      </c>
      <c r="C39" s="107">
        <f>AND!C39</f>
        <v>0</v>
      </c>
      <c r="D39" s="99">
        <f t="shared" si="6"/>
        <v>0</v>
      </c>
      <c r="E39" s="64">
        <f t="shared" si="6"/>
        <v>0</v>
      </c>
      <c r="F39" s="63"/>
      <c r="G39" s="64">
        <f t="shared" si="7"/>
        <v>0</v>
      </c>
    </row>
    <row r="40" spans="1:9" ht="20.149999999999999" customHeight="1" thickBot="1">
      <c r="A40" s="38"/>
      <c r="B40" s="12"/>
      <c r="C40" s="108"/>
      <c r="D40" s="96"/>
      <c r="E40" s="67"/>
      <c r="F40" s="63"/>
      <c r="G40" s="67"/>
    </row>
    <row r="41" spans="1:9" s="2" customFormat="1" ht="20.149999999999999" customHeight="1" thickBot="1">
      <c r="A41" s="35" t="s">
        <v>29</v>
      </c>
      <c r="B41" s="111">
        <f>SUM(B37:B40)</f>
        <v>260609</v>
      </c>
      <c r="C41" s="76">
        <f>AND!C41</f>
        <v>0</v>
      </c>
      <c r="D41" s="77">
        <f>SUM(D37:D40)</f>
        <v>1407.2886000000001</v>
      </c>
      <c r="E41" s="78">
        <f>SUM(E37:E40)</f>
        <v>0</v>
      </c>
      <c r="F41" s="63"/>
      <c r="G41" s="78">
        <f>SUM(G37:G40)</f>
        <v>0</v>
      </c>
      <c r="H41" s="72"/>
      <c r="I41" s="14"/>
    </row>
    <row r="42" spans="1:9" ht="16.5" thickBot="1">
      <c r="A42" s="42" t="s">
        <v>30</v>
      </c>
      <c r="B42" s="13">
        <f>B34+B41</f>
        <v>1473979.3779781868</v>
      </c>
      <c r="C42" s="79">
        <f>AND!C42</f>
        <v>1210229.5738315978</v>
      </c>
      <c r="D42" s="112">
        <f>D34+D41</f>
        <v>7959.4886410822082</v>
      </c>
      <c r="E42" s="80">
        <f>E34+E41</f>
        <v>6535.2396986906278</v>
      </c>
      <c r="F42" s="81"/>
      <c r="G42" s="80">
        <f>G34+G41</f>
        <v>1633.809924672657</v>
      </c>
    </row>
    <row r="43" spans="1:9" ht="16.5" thickBot="1">
      <c r="I43" s="72"/>
    </row>
    <row r="44" spans="1:9" ht="16.5" thickBot="1">
      <c r="A44" s="15"/>
      <c r="E44" s="82">
        <f>ROUND(E42,0)</f>
        <v>6535</v>
      </c>
      <c r="G44" s="82">
        <f>E44/4</f>
        <v>1633.75</v>
      </c>
    </row>
    <row r="45" spans="1:9">
      <c r="A45" s="16"/>
    </row>
    <row r="46" spans="1:9">
      <c r="A46" s="16"/>
    </row>
  </sheetData>
  <mergeCells count="1">
    <mergeCell ref="D1:E1"/>
  </mergeCells>
  <phoneticPr fontId="2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6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6"/>
  <sheetViews>
    <sheetView showGridLines="0" topLeftCell="A32" workbookViewId="0">
      <selection activeCell="J4" sqref="J4"/>
    </sheetView>
  </sheetViews>
  <sheetFormatPr defaultColWidth="11" defaultRowHeight="16"/>
  <cols>
    <col min="1" max="1" width="75" style="14" customWidth="1"/>
    <col min="2" max="3" width="12.1796875" style="14" customWidth="1"/>
    <col min="4" max="4" width="18" style="14" bestFit="1" customWidth="1"/>
    <col min="5" max="5" width="12.1796875" style="14" customWidth="1"/>
    <col min="6" max="6" width="3" style="14" customWidth="1"/>
    <col min="7" max="7" width="12.1796875" style="14" customWidth="1"/>
    <col min="8" max="8" width="3" style="14" customWidth="1"/>
    <col min="9" max="9" width="11.81640625" style="14" customWidth="1"/>
    <col min="10" max="10" width="3.81640625" style="1" customWidth="1"/>
    <col min="11" max="16384" width="11" style="1"/>
  </cols>
  <sheetData>
    <row r="1" spans="1:9">
      <c r="A1" s="17"/>
      <c r="B1" s="120" t="s">
        <v>31</v>
      </c>
      <c r="C1" s="121"/>
      <c r="D1" s="120" t="s">
        <v>32</v>
      </c>
      <c r="E1" s="122"/>
      <c r="G1" s="5"/>
      <c r="I1" s="43" t="s">
        <v>0</v>
      </c>
    </row>
    <row r="2" spans="1:9">
      <c r="A2" s="19" t="s">
        <v>55</v>
      </c>
      <c r="B2" s="89"/>
      <c r="C2" s="44"/>
      <c r="D2" s="45" t="s">
        <v>41</v>
      </c>
      <c r="E2" s="46">
        <v>4.8999999999999998E-3</v>
      </c>
      <c r="F2" s="47"/>
      <c r="G2" s="48"/>
      <c r="I2" s="49" t="s">
        <v>1</v>
      </c>
    </row>
    <row r="3" spans="1:9">
      <c r="A3" s="19" t="s">
        <v>2</v>
      </c>
      <c r="B3" s="52" t="s">
        <v>3</v>
      </c>
      <c r="C3" s="51" t="s">
        <v>3</v>
      </c>
      <c r="D3" s="52" t="s">
        <v>3</v>
      </c>
      <c r="E3" s="51" t="s">
        <v>3</v>
      </c>
      <c r="F3" s="50"/>
      <c r="G3" s="8" t="s">
        <v>34</v>
      </c>
      <c r="I3" s="49" t="s">
        <v>53</v>
      </c>
    </row>
    <row r="4" spans="1:9">
      <c r="A4" s="19" t="s">
        <v>4</v>
      </c>
      <c r="B4" s="52"/>
      <c r="C4" s="51"/>
      <c r="D4" s="52"/>
      <c r="E4" s="51"/>
      <c r="F4" s="50"/>
      <c r="G4" s="8" t="s">
        <v>35</v>
      </c>
      <c r="I4" s="53" t="s">
        <v>54</v>
      </c>
    </row>
    <row r="5" spans="1:9" ht="16.5" thickBot="1">
      <c r="A5" s="20"/>
      <c r="B5" s="90" t="s">
        <v>50</v>
      </c>
      <c r="C5" s="54" t="s">
        <v>52</v>
      </c>
      <c r="D5" s="90" t="s">
        <v>50</v>
      </c>
      <c r="E5" s="54" t="s">
        <v>52</v>
      </c>
      <c r="F5" s="55"/>
      <c r="G5" s="9" t="s">
        <v>52</v>
      </c>
      <c r="I5" s="92" t="s">
        <v>5</v>
      </c>
    </row>
    <row r="6" spans="1:9">
      <c r="A6" s="21"/>
      <c r="B6" s="25" t="s">
        <v>6</v>
      </c>
      <c r="C6" s="85" t="s">
        <v>6</v>
      </c>
      <c r="D6" s="25" t="s">
        <v>6</v>
      </c>
      <c r="E6" s="85" t="s">
        <v>6</v>
      </c>
      <c r="F6" s="56"/>
      <c r="G6" s="85" t="s">
        <v>6</v>
      </c>
      <c r="I6" s="97"/>
    </row>
    <row r="7" spans="1:9" ht="20.149999999999999" customHeight="1">
      <c r="A7" s="22" t="s">
        <v>7</v>
      </c>
      <c r="B7" s="6"/>
      <c r="C7" s="57"/>
      <c r="D7" s="6"/>
      <c r="E7" s="57"/>
      <c r="F7" s="56"/>
      <c r="G7" s="57"/>
      <c r="I7" s="58"/>
    </row>
    <row r="8" spans="1:9" ht="30" customHeight="1">
      <c r="A8" s="23" t="s">
        <v>8</v>
      </c>
      <c r="B8" s="26">
        <f>AND!B8</f>
        <v>55211.395080622184</v>
      </c>
      <c r="C8" s="93">
        <f>AND!C8</f>
        <v>109759.08047242957</v>
      </c>
      <c r="D8" s="95">
        <f>B8*E2</f>
        <v>270.53583589504871</v>
      </c>
      <c r="E8" s="61">
        <f>C8*E2</f>
        <v>537.81949431490489</v>
      </c>
      <c r="F8" s="60"/>
      <c r="G8" s="61">
        <f>E8/4</f>
        <v>134.45487357872622</v>
      </c>
      <c r="I8" s="62">
        <f>(C8-B8)/B8</f>
        <v>0.98797875533038759</v>
      </c>
    </row>
    <row r="9" spans="1:9" ht="12.75" customHeight="1" thickBot="1">
      <c r="A9" s="24"/>
      <c r="B9" s="27"/>
      <c r="C9" s="94"/>
      <c r="D9" s="96"/>
      <c r="E9" s="67"/>
      <c r="F9" s="63"/>
      <c r="G9" s="67"/>
      <c r="I9" s="65"/>
    </row>
    <row r="10" spans="1:9" ht="8.25" customHeight="1">
      <c r="A10" s="28"/>
      <c r="B10" s="32"/>
      <c r="C10" s="59"/>
      <c r="D10" s="98"/>
      <c r="E10" s="100"/>
      <c r="F10" s="63"/>
      <c r="G10" s="100"/>
      <c r="I10" s="101"/>
    </row>
    <row r="11" spans="1:9" ht="20.149999999999999" customHeight="1">
      <c r="A11" s="29" t="s">
        <v>9</v>
      </c>
      <c r="B11" s="26"/>
      <c r="C11" s="59"/>
      <c r="D11" s="99"/>
      <c r="E11" s="64"/>
      <c r="F11" s="63"/>
      <c r="G11" s="64"/>
      <c r="I11" s="62"/>
    </row>
    <row r="12" spans="1:9" ht="20.149999999999999" customHeight="1">
      <c r="A12" s="30" t="s">
        <v>10</v>
      </c>
      <c r="B12" s="26">
        <f>AND!B12</f>
        <v>28835</v>
      </c>
      <c r="C12" s="59">
        <f>AND!C12</f>
        <v>31904</v>
      </c>
      <c r="D12" s="99">
        <f t="shared" ref="D12:D17" si="0">B12*E$2</f>
        <v>141.29149999999998</v>
      </c>
      <c r="E12" s="64">
        <f t="shared" ref="E12:E17" si="1">C12*E$2</f>
        <v>156.3296</v>
      </c>
      <c r="F12" s="63"/>
      <c r="G12" s="64">
        <f t="shared" ref="G12:G17" si="2">E12/4</f>
        <v>39.0824</v>
      </c>
      <c r="I12" s="62"/>
    </row>
    <row r="13" spans="1:9" ht="20.149999999999999" customHeight="1">
      <c r="A13" s="30" t="s">
        <v>11</v>
      </c>
      <c r="B13" s="26">
        <f>AND!B13</f>
        <v>0</v>
      </c>
      <c r="C13" s="59">
        <f>AND!C13</f>
        <v>0</v>
      </c>
      <c r="D13" s="99">
        <f t="shared" si="0"/>
        <v>0</v>
      </c>
      <c r="E13" s="64">
        <f t="shared" si="1"/>
        <v>0</v>
      </c>
      <c r="F13" s="63"/>
      <c r="G13" s="64">
        <f t="shared" si="2"/>
        <v>0</v>
      </c>
      <c r="I13" s="62"/>
    </row>
    <row r="14" spans="1:9" ht="20.149999999999999" customHeight="1">
      <c r="A14" s="30" t="s">
        <v>13</v>
      </c>
      <c r="B14" s="26">
        <f>AND!B14</f>
        <v>12577.843200000001</v>
      </c>
      <c r="C14" s="59">
        <f>AND!C14</f>
        <v>17000</v>
      </c>
      <c r="D14" s="99">
        <f t="shared" si="0"/>
        <v>61.631431680000006</v>
      </c>
      <c r="E14" s="64">
        <f t="shared" si="1"/>
        <v>83.3</v>
      </c>
      <c r="F14" s="63"/>
      <c r="G14" s="64">
        <f t="shared" si="2"/>
        <v>20.824999999999999</v>
      </c>
      <c r="I14" s="62"/>
    </row>
    <row r="15" spans="1:9" ht="20.149999999999999" customHeight="1">
      <c r="A15" s="30" t="s">
        <v>14</v>
      </c>
      <c r="B15" s="26">
        <f>AND!B15</f>
        <v>155403.07815708042</v>
      </c>
      <c r="C15" s="59">
        <f>AND!C15</f>
        <v>169647.78519427343</v>
      </c>
      <c r="D15" s="99">
        <f t="shared" si="0"/>
        <v>761.47508296969409</v>
      </c>
      <c r="E15" s="64">
        <f t="shared" si="1"/>
        <v>831.27414745193971</v>
      </c>
      <c r="F15" s="63"/>
      <c r="G15" s="64">
        <f t="shared" si="2"/>
        <v>207.81853686298493</v>
      </c>
      <c r="I15" s="62"/>
    </row>
    <row r="16" spans="1:9" ht="20.149999999999999" customHeight="1">
      <c r="A16" s="30" t="s">
        <v>15</v>
      </c>
      <c r="B16" s="26">
        <f>AND!B16</f>
        <v>75171</v>
      </c>
      <c r="C16" s="59">
        <f>AND!C16</f>
        <v>78326</v>
      </c>
      <c r="D16" s="99">
        <f t="shared" si="0"/>
        <v>368.33789999999999</v>
      </c>
      <c r="E16" s="64">
        <f t="shared" si="1"/>
        <v>383.79739999999998</v>
      </c>
      <c r="F16" s="63"/>
      <c r="G16" s="64">
        <f t="shared" si="2"/>
        <v>95.949349999999995</v>
      </c>
      <c r="I16" s="62"/>
    </row>
    <row r="17" spans="1:9" ht="20.149999999999999" customHeight="1">
      <c r="A17" s="30" t="s">
        <v>16</v>
      </c>
      <c r="B17" s="26">
        <f>AND!B17</f>
        <v>10352</v>
      </c>
      <c r="C17" s="59">
        <f>AND!C17</f>
        <v>13133</v>
      </c>
      <c r="D17" s="99">
        <f t="shared" si="0"/>
        <v>50.724800000000002</v>
      </c>
      <c r="E17" s="64">
        <f t="shared" si="1"/>
        <v>64.351699999999994</v>
      </c>
      <c r="F17" s="63"/>
      <c r="G17" s="64">
        <f t="shared" si="2"/>
        <v>16.087924999999998</v>
      </c>
      <c r="I17" s="62"/>
    </row>
    <row r="18" spans="1:9" ht="16.5" customHeight="1">
      <c r="A18" s="30"/>
      <c r="B18" s="26"/>
      <c r="C18" s="59"/>
      <c r="D18" s="99"/>
      <c r="E18" s="64"/>
      <c r="F18" s="63"/>
      <c r="G18" s="64"/>
      <c r="I18" s="62"/>
    </row>
    <row r="19" spans="1:9" ht="20.149999999999999" customHeight="1" thickBot="1">
      <c r="A19" s="31" t="s">
        <v>17</v>
      </c>
      <c r="B19" s="27">
        <f>AND!B19</f>
        <v>282338.92135708046</v>
      </c>
      <c r="C19" s="59">
        <f>AND!C19</f>
        <v>310010.78519427346</v>
      </c>
      <c r="D19" s="96">
        <f>SUM(D12:D18)</f>
        <v>1383.460714649694</v>
      </c>
      <c r="E19" s="67">
        <f>SUM(E12:E18)</f>
        <v>1519.0528474519394</v>
      </c>
      <c r="F19" s="63"/>
      <c r="G19" s="67">
        <f>SUM(G12:G18)</f>
        <v>379.76321186298486</v>
      </c>
      <c r="I19" s="65">
        <f>(C19-B19)/B19</f>
        <v>9.8009384268333888E-2</v>
      </c>
    </row>
    <row r="20" spans="1:9" ht="17.25" customHeight="1">
      <c r="A20" s="28"/>
      <c r="B20" s="32"/>
      <c r="C20" s="102"/>
      <c r="D20" s="98"/>
      <c r="E20" s="100"/>
      <c r="F20" s="63"/>
      <c r="G20" s="100"/>
      <c r="I20" s="101"/>
    </row>
    <row r="21" spans="1:9" ht="20.149999999999999" customHeight="1">
      <c r="A21" s="29" t="s">
        <v>18</v>
      </c>
      <c r="B21" s="26"/>
      <c r="C21" s="93"/>
      <c r="D21" s="99"/>
      <c r="E21" s="64"/>
      <c r="F21" s="63"/>
      <c r="G21" s="64"/>
      <c r="I21" s="62"/>
    </row>
    <row r="22" spans="1:9" ht="20.149999999999999" customHeight="1">
      <c r="A22" s="30" t="s">
        <v>19</v>
      </c>
      <c r="B22" s="26">
        <f>AND!B22</f>
        <v>23583</v>
      </c>
      <c r="C22" s="93">
        <f>AND!C22</f>
        <v>23270</v>
      </c>
      <c r="D22" s="99">
        <f t="shared" ref="D22:D27" si="3">B22*E$2</f>
        <v>115.55669999999999</v>
      </c>
      <c r="E22" s="64">
        <f t="shared" ref="E22:E27" si="4">C22*E$2</f>
        <v>114.023</v>
      </c>
      <c r="F22" s="63"/>
      <c r="G22" s="64">
        <f t="shared" ref="G22:G27" si="5">E22/4</f>
        <v>28.505749999999999</v>
      </c>
      <c r="I22" s="62"/>
    </row>
    <row r="23" spans="1:9" ht="19.5" customHeight="1">
      <c r="A23" s="30" t="s">
        <v>20</v>
      </c>
      <c r="B23" s="26">
        <f>AND!B23</f>
        <v>267436.88483242743</v>
      </c>
      <c r="C23" s="93">
        <f>AND!C23</f>
        <v>137034.67976489483</v>
      </c>
      <c r="D23" s="99">
        <f t="shared" si="3"/>
        <v>1310.4407356788943</v>
      </c>
      <c r="E23" s="64">
        <f t="shared" si="4"/>
        <v>671.46993084798464</v>
      </c>
      <c r="F23" s="63"/>
      <c r="G23" s="64">
        <f t="shared" si="5"/>
        <v>167.86748271199616</v>
      </c>
      <c r="I23" s="62"/>
    </row>
    <row r="24" spans="1:9" ht="20.149999999999999" customHeight="1">
      <c r="A24" s="30" t="s">
        <v>21</v>
      </c>
      <c r="B24" s="26">
        <f>AND!B24</f>
        <v>32133</v>
      </c>
      <c r="C24" s="93">
        <f>AND!C24</f>
        <v>32760</v>
      </c>
      <c r="D24" s="99">
        <f t="shared" si="3"/>
        <v>157.45169999999999</v>
      </c>
      <c r="E24" s="64">
        <f t="shared" si="4"/>
        <v>160.524</v>
      </c>
      <c r="F24" s="63"/>
      <c r="G24" s="64">
        <f t="shared" si="5"/>
        <v>40.131</v>
      </c>
      <c r="I24" s="62"/>
    </row>
    <row r="25" spans="1:9" ht="20.149999999999999" customHeight="1">
      <c r="A25" s="30" t="s">
        <v>22</v>
      </c>
      <c r="B25" s="26">
        <f>AND!B25</f>
        <v>52257.733715492985</v>
      </c>
      <c r="C25" s="93">
        <f>AND!C25</f>
        <v>63938.028399999981</v>
      </c>
      <c r="D25" s="99">
        <f t="shared" si="3"/>
        <v>256.06289520591559</v>
      </c>
      <c r="E25" s="64">
        <f t="shared" si="4"/>
        <v>313.29633915999989</v>
      </c>
      <c r="F25" s="63"/>
      <c r="G25" s="64">
        <f t="shared" si="5"/>
        <v>78.324084789999972</v>
      </c>
      <c r="I25" s="62"/>
    </row>
    <row r="26" spans="1:9" ht="18.75" customHeight="1">
      <c r="A26" s="33" t="s">
        <v>23</v>
      </c>
      <c r="B26" s="26">
        <f>AND!B26</f>
        <v>85498.583738677655</v>
      </c>
      <c r="C26" s="93">
        <f>AND!C26</f>
        <v>86950</v>
      </c>
      <c r="D26" s="99">
        <f t="shared" si="3"/>
        <v>418.9430603195205</v>
      </c>
      <c r="E26" s="64">
        <f t="shared" si="4"/>
        <v>426.05500000000001</v>
      </c>
      <c r="F26" s="63"/>
      <c r="G26" s="64">
        <f t="shared" si="5"/>
        <v>106.51375</v>
      </c>
      <c r="I26" s="62"/>
    </row>
    <row r="27" spans="1:9" ht="20.149999999999999" customHeight="1">
      <c r="A27" s="30" t="s">
        <v>24</v>
      </c>
      <c r="B27" s="26">
        <f>AND!B27</f>
        <v>399830.8592538861</v>
      </c>
      <c r="C27" s="93">
        <f>AND!C27</f>
        <v>431975</v>
      </c>
      <c r="D27" s="99">
        <f t="shared" si="3"/>
        <v>1959.1712103440418</v>
      </c>
      <c r="E27" s="64">
        <f t="shared" si="4"/>
        <v>2116.6774999999998</v>
      </c>
      <c r="F27" s="63"/>
      <c r="G27" s="64">
        <f t="shared" si="5"/>
        <v>529.16937499999995</v>
      </c>
      <c r="I27" s="62"/>
    </row>
    <row r="28" spans="1:9" ht="10.5" customHeight="1">
      <c r="A28" s="30"/>
      <c r="B28" s="26"/>
      <c r="C28" s="93"/>
      <c r="D28" s="99"/>
      <c r="E28" s="64"/>
      <c r="F28" s="63"/>
      <c r="G28" s="64"/>
      <c r="I28" s="62"/>
    </row>
    <row r="29" spans="1:9" ht="20.149999999999999" customHeight="1" thickBot="1">
      <c r="A29" s="31" t="s">
        <v>17</v>
      </c>
      <c r="B29" s="27">
        <f>AND!B29</f>
        <v>860740.0615404842</v>
      </c>
      <c r="C29" s="94">
        <f>AND!C29</f>
        <v>775927.70816489484</v>
      </c>
      <c r="D29" s="96">
        <f>SUM(D22:D28)</f>
        <v>4217.6263015483728</v>
      </c>
      <c r="E29" s="67">
        <f>SUM(E22:E28)</f>
        <v>3802.0457700079842</v>
      </c>
      <c r="F29" s="63"/>
      <c r="G29" s="67">
        <f>SUM(G22:G28)</f>
        <v>950.51144250199604</v>
      </c>
      <c r="I29" s="65">
        <f>(C29-B29)/B29</f>
        <v>-9.8534223240171886E-2</v>
      </c>
    </row>
    <row r="30" spans="1:9" ht="12" customHeight="1">
      <c r="A30" s="28"/>
      <c r="B30" s="32"/>
      <c r="C30" s="59"/>
      <c r="D30" s="98"/>
      <c r="E30" s="100"/>
      <c r="F30" s="63"/>
      <c r="G30" s="100"/>
      <c r="I30" s="97"/>
    </row>
    <row r="31" spans="1:9" ht="20.149999999999999" customHeight="1">
      <c r="A31" s="29" t="s">
        <v>25</v>
      </c>
      <c r="B31" s="26"/>
      <c r="C31" s="59"/>
      <c r="D31" s="99"/>
      <c r="E31" s="64"/>
      <c r="F31" s="63"/>
      <c r="G31" s="64"/>
      <c r="I31" s="58"/>
    </row>
    <row r="32" spans="1:9" ht="20.149999999999999" customHeight="1">
      <c r="A32" s="30" t="s">
        <v>26</v>
      </c>
      <c r="B32" s="26">
        <f>AND!B32</f>
        <v>15080</v>
      </c>
      <c r="C32" s="59">
        <f>AND!C32</f>
        <v>14532</v>
      </c>
      <c r="D32" s="99">
        <f>B32*E$2</f>
        <v>73.891999999999996</v>
      </c>
      <c r="E32" s="64">
        <f>C32*E$2</f>
        <v>71.206800000000001</v>
      </c>
      <c r="F32" s="63"/>
      <c r="G32" s="64">
        <f>E32/4</f>
        <v>17.8017</v>
      </c>
      <c r="I32" s="62">
        <f>(C32-B32)/B32</f>
        <v>-3.6339522546419097E-2</v>
      </c>
    </row>
    <row r="33" spans="1:9" ht="10.5" customHeight="1" thickBot="1">
      <c r="A33" s="34"/>
      <c r="B33" s="12"/>
      <c r="C33" s="66"/>
      <c r="D33" s="96"/>
      <c r="E33" s="67"/>
      <c r="F33" s="63"/>
      <c r="G33" s="67"/>
      <c r="I33" s="103"/>
    </row>
    <row r="34" spans="1:9" s="2" customFormat="1" ht="19.5" customHeight="1" thickBot="1">
      <c r="A34" s="35" t="s">
        <v>27</v>
      </c>
      <c r="B34" s="104">
        <f>B8+B19+B29+B32</f>
        <v>1213370.3779781868</v>
      </c>
      <c r="C34" s="68">
        <f>AND!C34</f>
        <v>1210229.5738315978</v>
      </c>
      <c r="D34" s="69">
        <f>D8+D19+D29+D32</f>
        <v>5945.5148520931152</v>
      </c>
      <c r="E34" s="70">
        <f>E8+E19+E29+E32</f>
        <v>5930.1249117748284</v>
      </c>
      <c r="F34" s="71"/>
      <c r="G34" s="70">
        <f>G8+G19+G29+G32</f>
        <v>1482.5312279437071</v>
      </c>
      <c r="H34" s="72"/>
      <c r="I34" s="73">
        <f>(C34-B34)/B34</f>
        <v>-2.5884958159457195E-3</v>
      </c>
    </row>
    <row r="35" spans="1:9" s="2" customFormat="1" ht="23.25" customHeight="1">
      <c r="A35" s="36" t="s">
        <v>28</v>
      </c>
      <c r="B35" s="40"/>
      <c r="C35" s="105"/>
      <c r="D35" s="109"/>
      <c r="E35" s="74"/>
      <c r="F35" s="71"/>
      <c r="G35" s="74"/>
      <c r="H35" s="72"/>
      <c r="I35" s="72"/>
    </row>
    <row r="36" spans="1:9" s="2" customFormat="1" ht="15" customHeight="1">
      <c r="A36" s="37"/>
      <c r="B36" s="41"/>
      <c r="C36" s="106"/>
      <c r="D36" s="110"/>
      <c r="E36" s="75"/>
      <c r="F36" s="71"/>
      <c r="G36" s="75"/>
      <c r="H36" s="72"/>
      <c r="I36" s="72"/>
    </row>
    <row r="37" spans="1:9" ht="20.149999999999999" customHeight="1">
      <c r="A37" s="30" t="s">
        <v>51</v>
      </c>
      <c r="B37" s="26">
        <f>AND!B37</f>
        <v>260609</v>
      </c>
      <c r="C37" s="107">
        <f>AND!C37</f>
        <v>0</v>
      </c>
      <c r="D37" s="99">
        <f>B37*E$2</f>
        <v>1276.9840999999999</v>
      </c>
      <c r="E37" s="64">
        <f>C37*E$2</f>
        <v>0</v>
      </c>
      <c r="F37" s="63"/>
      <c r="G37" s="64">
        <f>E37/4</f>
        <v>0</v>
      </c>
    </row>
    <row r="38" spans="1:9" ht="20.149999999999999" customHeight="1">
      <c r="A38" s="30" t="s">
        <v>47</v>
      </c>
      <c r="B38" s="26">
        <f>AND!B38</f>
        <v>0</v>
      </c>
      <c r="C38" s="107">
        <f>AND!C38</f>
        <v>0</v>
      </c>
      <c r="D38" s="99">
        <f t="shared" ref="D38:E39" si="6">B38*$E$2</f>
        <v>0</v>
      </c>
      <c r="E38" s="64">
        <f t="shared" si="6"/>
        <v>0</v>
      </c>
      <c r="F38" s="63"/>
      <c r="G38" s="64">
        <f t="shared" ref="G38:G39" si="7">E38/4</f>
        <v>0</v>
      </c>
    </row>
    <row r="39" spans="1:9" ht="20.149999999999999" customHeight="1">
      <c r="A39" s="30" t="s">
        <v>49</v>
      </c>
      <c r="B39" s="26">
        <f>AND!B39</f>
        <v>0</v>
      </c>
      <c r="C39" s="107">
        <f>AND!C39</f>
        <v>0</v>
      </c>
      <c r="D39" s="99">
        <f t="shared" si="6"/>
        <v>0</v>
      </c>
      <c r="E39" s="64">
        <f t="shared" si="6"/>
        <v>0</v>
      </c>
      <c r="F39" s="63"/>
      <c r="G39" s="64">
        <f t="shared" si="7"/>
        <v>0</v>
      </c>
    </row>
    <row r="40" spans="1:9" ht="20.149999999999999" customHeight="1" thickBot="1">
      <c r="A40" s="38"/>
      <c r="B40" s="12"/>
      <c r="C40" s="108"/>
      <c r="D40" s="96"/>
      <c r="E40" s="67"/>
      <c r="F40" s="63"/>
      <c r="G40" s="67"/>
    </row>
    <row r="41" spans="1:9" s="2" customFormat="1" ht="20.149999999999999" customHeight="1" thickBot="1">
      <c r="A41" s="35" t="s">
        <v>29</v>
      </c>
      <c r="B41" s="111">
        <f>SUM(B37:B40)</f>
        <v>260609</v>
      </c>
      <c r="C41" s="76">
        <f>AND!C41</f>
        <v>0</v>
      </c>
      <c r="D41" s="77">
        <f>SUM(D37:D40)</f>
        <v>1276.9840999999999</v>
      </c>
      <c r="E41" s="78">
        <f>SUM(E37:E40)</f>
        <v>0</v>
      </c>
      <c r="F41" s="63"/>
      <c r="G41" s="78">
        <f>SUM(G37:G40)</f>
        <v>0</v>
      </c>
      <c r="H41" s="72"/>
      <c r="I41" s="14"/>
    </row>
    <row r="42" spans="1:9" ht="16.5" thickBot="1">
      <c r="A42" s="42" t="s">
        <v>30</v>
      </c>
      <c r="B42" s="13">
        <f>B34+B41</f>
        <v>1473979.3779781868</v>
      </c>
      <c r="C42" s="79">
        <f>AND!C42</f>
        <v>1210229.5738315978</v>
      </c>
      <c r="D42" s="112">
        <f>D34+D41</f>
        <v>7222.4989520931149</v>
      </c>
      <c r="E42" s="80">
        <f>E34+E41</f>
        <v>5930.1249117748284</v>
      </c>
      <c r="F42" s="81"/>
      <c r="G42" s="80">
        <f>G34+G41</f>
        <v>1482.5312279437071</v>
      </c>
    </row>
    <row r="43" spans="1:9" ht="16.5" thickBot="1">
      <c r="I43" s="72"/>
    </row>
    <row r="44" spans="1:9" ht="16.5" thickBot="1">
      <c r="A44" s="15"/>
      <c r="E44" s="82">
        <f>ROUND(E42,0)</f>
        <v>5930</v>
      </c>
      <c r="G44" s="82">
        <f>E44/4</f>
        <v>1482.5</v>
      </c>
    </row>
    <row r="45" spans="1:9">
      <c r="A45" s="16"/>
    </row>
    <row r="46" spans="1:9">
      <c r="A46" s="16"/>
    </row>
  </sheetData>
  <mergeCells count="2">
    <mergeCell ref="B1:C1"/>
    <mergeCell ref="D1:E1"/>
  </mergeCells>
  <phoneticPr fontId="2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7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46"/>
  <sheetViews>
    <sheetView showGridLines="0" topLeftCell="A36" zoomScale="80" zoomScaleNormal="80" workbookViewId="0">
      <selection activeCell="J4" sqref="J4"/>
    </sheetView>
  </sheetViews>
  <sheetFormatPr defaultColWidth="11" defaultRowHeight="16"/>
  <cols>
    <col min="1" max="1" width="75.453125" style="14" customWidth="1"/>
    <col min="2" max="3" width="12.1796875" style="14" customWidth="1"/>
    <col min="4" max="4" width="14.453125" style="14" customWidth="1"/>
    <col min="5" max="5" width="12.1796875" style="14" customWidth="1"/>
    <col min="6" max="6" width="3.81640625" style="14" customWidth="1"/>
    <col min="7" max="7" width="12.1796875" style="14" customWidth="1"/>
    <col min="8" max="8" width="4" style="14" customWidth="1"/>
    <col min="9" max="9" width="11.81640625" style="14" customWidth="1"/>
    <col min="10" max="10" width="3.81640625" style="1" customWidth="1"/>
    <col min="11" max="16384" width="11" style="1"/>
  </cols>
  <sheetData>
    <row r="1" spans="1:9">
      <c r="A1" s="17"/>
      <c r="B1" s="120" t="s">
        <v>31</v>
      </c>
      <c r="C1" s="123"/>
      <c r="D1" s="120" t="s">
        <v>32</v>
      </c>
      <c r="E1" s="123"/>
      <c r="G1" s="5"/>
      <c r="I1" s="43" t="s">
        <v>0</v>
      </c>
    </row>
    <row r="2" spans="1:9">
      <c r="A2" s="19" t="s">
        <v>55</v>
      </c>
      <c r="B2" s="89"/>
      <c r="C2" s="44"/>
      <c r="D2" s="45" t="s">
        <v>42</v>
      </c>
      <c r="E2" s="46">
        <v>5.0000000000000001E-3</v>
      </c>
      <c r="F2" s="47"/>
      <c r="G2" s="48"/>
      <c r="I2" s="49" t="s">
        <v>1</v>
      </c>
    </row>
    <row r="3" spans="1:9">
      <c r="A3" s="19" t="s">
        <v>2</v>
      </c>
      <c r="B3" s="52" t="s">
        <v>3</v>
      </c>
      <c r="C3" s="51" t="s">
        <v>3</v>
      </c>
      <c r="D3" s="52" t="s">
        <v>3</v>
      </c>
      <c r="E3" s="51" t="s">
        <v>3</v>
      </c>
      <c r="F3" s="50"/>
      <c r="G3" s="8" t="s">
        <v>34</v>
      </c>
      <c r="I3" s="49" t="s">
        <v>53</v>
      </c>
    </row>
    <row r="4" spans="1:9">
      <c r="A4" s="19" t="s">
        <v>4</v>
      </c>
      <c r="B4" s="52"/>
      <c r="C4" s="51"/>
      <c r="D4" s="52"/>
      <c r="E4" s="51"/>
      <c r="F4" s="50"/>
      <c r="G4" s="8" t="s">
        <v>35</v>
      </c>
      <c r="I4" s="53" t="s">
        <v>54</v>
      </c>
    </row>
    <row r="5" spans="1:9" ht="16.5" thickBot="1">
      <c r="A5" s="20"/>
      <c r="B5" s="90" t="s">
        <v>50</v>
      </c>
      <c r="C5" s="54" t="s">
        <v>52</v>
      </c>
      <c r="D5" s="90" t="s">
        <v>50</v>
      </c>
      <c r="E5" s="54" t="s">
        <v>52</v>
      </c>
      <c r="F5" s="55"/>
      <c r="G5" s="9" t="s">
        <v>52</v>
      </c>
      <c r="I5" s="92" t="s">
        <v>5</v>
      </c>
    </row>
    <row r="6" spans="1:9">
      <c r="A6" s="21"/>
      <c r="B6" s="25" t="s">
        <v>6</v>
      </c>
      <c r="C6" s="85" t="s">
        <v>6</v>
      </c>
      <c r="D6" s="25" t="s">
        <v>6</v>
      </c>
      <c r="E6" s="85" t="s">
        <v>6</v>
      </c>
      <c r="F6" s="56"/>
      <c r="G6" s="85" t="s">
        <v>6</v>
      </c>
      <c r="I6" s="97"/>
    </row>
    <row r="7" spans="1:9" ht="20.149999999999999" customHeight="1">
      <c r="A7" s="22" t="s">
        <v>7</v>
      </c>
      <c r="B7" s="6"/>
      <c r="C7" s="57"/>
      <c r="D7" s="6"/>
      <c r="E7" s="57"/>
      <c r="F7" s="56"/>
      <c r="G7" s="57"/>
      <c r="I7" s="58"/>
    </row>
    <row r="8" spans="1:9" ht="30" customHeight="1">
      <c r="A8" s="23" t="s">
        <v>8</v>
      </c>
      <c r="B8" s="26">
        <f>AND!B8</f>
        <v>55211.395080622184</v>
      </c>
      <c r="C8" s="93">
        <f>AND!C8</f>
        <v>109759.08047242957</v>
      </c>
      <c r="D8" s="95">
        <f>B8*E2</f>
        <v>276.05697540311093</v>
      </c>
      <c r="E8" s="61">
        <f>C8*E2</f>
        <v>548.79540236214791</v>
      </c>
      <c r="F8" s="60"/>
      <c r="G8" s="61">
        <f>E8/4</f>
        <v>137.19885059053698</v>
      </c>
      <c r="I8" s="62">
        <f>(C8-B8)/B8</f>
        <v>0.98797875533038759</v>
      </c>
    </row>
    <row r="9" spans="1:9" ht="12.75" customHeight="1" thickBot="1">
      <c r="A9" s="24"/>
      <c r="B9" s="27"/>
      <c r="C9" s="94"/>
      <c r="D9" s="96"/>
      <c r="E9" s="67"/>
      <c r="F9" s="63"/>
      <c r="G9" s="67"/>
      <c r="I9" s="65"/>
    </row>
    <row r="10" spans="1:9" ht="8.25" customHeight="1">
      <c r="A10" s="28"/>
      <c r="B10" s="32"/>
      <c r="C10" s="59"/>
      <c r="D10" s="98"/>
      <c r="E10" s="100"/>
      <c r="F10" s="63"/>
      <c r="G10" s="100"/>
      <c r="I10" s="101"/>
    </row>
    <row r="11" spans="1:9" ht="20.149999999999999" customHeight="1">
      <c r="A11" s="29" t="s">
        <v>9</v>
      </c>
      <c r="B11" s="26"/>
      <c r="C11" s="59"/>
      <c r="D11" s="99"/>
      <c r="E11" s="64"/>
      <c r="F11" s="63"/>
      <c r="G11" s="64"/>
      <c r="I11" s="62"/>
    </row>
    <row r="12" spans="1:9" ht="20.149999999999999" customHeight="1">
      <c r="A12" s="30" t="s">
        <v>10</v>
      </c>
      <c r="B12" s="26">
        <f>AND!B12</f>
        <v>28835</v>
      </c>
      <c r="C12" s="59">
        <f>AND!C12</f>
        <v>31904</v>
      </c>
      <c r="D12" s="99">
        <f t="shared" ref="D12:D17" si="0">B12*E$2</f>
        <v>144.17500000000001</v>
      </c>
      <c r="E12" s="64">
        <f t="shared" ref="E12:E17" si="1">C12*E$2</f>
        <v>159.52000000000001</v>
      </c>
      <c r="F12" s="63"/>
      <c r="G12" s="64">
        <f t="shared" ref="G12:G17" si="2">E12/4</f>
        <v>39.880000000000003</v>
      </c>
      <c r="I12" s="62"/>
    </row>
    <row r="13" spans="1:9" ht="20.149999999999999" customHeight="1">
      <c r="A13" s="30" t="s">
        <v>11</v>
      </c>
      <c r="B13" s="26">
        <f>AND!B13</f>
        <v>0</v>
      </c>
      <c r="C13" s="59">
        <f>AND!C13</f>
        <v>0</v>
      </c>
      <c r="D13" s="99">
        <f t="shared" si="0"/>
        <v>0</v>
      </c>
      <c r="E13" s="64">
        <f t="shared" si="1"/>
        <v>0</v>
      </c>
      <c r="F13" s="63"/>
      <c r="G13" s="64">
        <f t="shared" si="2"/>
        <v>0</v>
      </c>
      <c r="I13" s="62"/>
    </row>
    <row r="14" spans="1:9" ht="20.149999999999999" customHeight="1">
      <c r="A14" s="30" t="s">
        <v>13</v>
      </c>
      <c r="B14" s="26">
        <f>AND!B14</f>
        <v>12577.843200000001</v>
      </c>
      <c r="C14" s="59">
        <f>AND!C14</f>
        <v>17000</v>
      </c>
      <c r="D14" s="99">
        <f t="shared" si="0"/>
        <v>62.889216000000005</v>
      </c>
      <c r="E14" s="64">
        <f t="shared" si="1"/>
        <v>85</v>
      </c>
      <c r="F14" s="63"/>
      <c r="G14" s="64">
        <f t="shared" si="2"/>
        <v>21.25</v>
      </c>
      <c r="I14" s="62"/>
    </row>
    <row r="15" spans="1:9" ht="20.149999999999999" customHeight="1">
      <c r="A15" s="30" t="s">
        <v>14</v>
      </c>
      <c r="B15" s="26">
        <f>AND!B15</f>
        <v>155403.07815708042</v>
      </c>
      <c r="C15" s="59">
        <f>AND!C15</f>
        <v>169647.78519427343</v>
      </c>
      <c r="D15" s="99">
        <f t="shared" si="0"/>
        <v>777.01539078540213</v>
      </c>
      <c r="E15" s="64">
        <f t="shared" si="1"/>
        <v>848.23892597136717</v>
      </c>
      <c r="F15" s="63"/>
      <c r="G15" s="64">
        <f t="shared" si="2"/>
        <v>212.05973149284179</v>
      </c>
      <c r="I15" s="62"/>
    </row>
    <row r="16" spans="1:9" ht="20.149999999999999" customHeight="1">
      <c r="A16" s="30" t="s">
        <v>15</v>
      </c>
      <c r="B16" s="26">
        <f>AND!B16</f>
        <v>75171</v>
      </c>
      <c r="C16" s="59">
        <f>AND!C16</f>
        <v>78326</v>
      </c>
      <c r="D16" s="99">
        <f t="shared" si="0"/>
        <v>375.85500000000002</v>
      </c>
      <c r="E16" s="64">
        <f t="shared" si="1"/>
        <v>391.63</v>
      </c>
      <c r="F16" s="63"/>
      <c r="G16" s="64">
        <f t="shared" si="2"/>
        <v>97.907499999999999</v>
      </c>
      <c r="I16" s="62"/>
    </row>
    <row r="17" spans="1:9" ht="20.149999999999999" customHeight="1">
      <c r="A17" s="30" t="s">
        <v>16</v>
      </c>
      <c r="B17" s="26">
        <f>AND!B17</f>
        <v>10352</v>
      </c>
      <c r="C17" s="59">
        <f>AND!C17</f>
        <v>13133</v>
      </c>
      <c r="D17" s="99">
        <f t="shared" si="0"/>
        <v>51.76</v>
      </c>
      <c r="E17" s="64">
        <f t="shared" si="1"/>
        <v>65.665000000000006</v>
      </c>
      <c r="F17" s="63"/>
      <c r="G17" s="64">
        <f t="shared" si="2"/>
        <v>16.416250000000002</v>
      </c>
      <c r="I17" s="62"/>
    </row>
    <row r="18" spans="1:9" ht="16.5" customHeight="1">
      <c r="A18" s="30"/>
      <c r="B18" s="26"/>
      <c r="C18" s="59"/>
      <c r="D18" s="99"/>
      <c r="E18" s="64"/>
      <c r="F18" s="63"/>
      <c r="G18" s="64"/>
      <c r="I18" s="62"/>
    </row>
    <row r="19" spans="1:9" ht="20.149999999999999" customHeight="1" thickBot="1">
      <c r="A19" s="31" t="s">
        <v>17</v>
      </c>
      <c r="B19" s="27">
        <f>AND!B19</f>
        <v>282338.92135708046</v>
      </c>
      <c r="C19" s="59">
        <f>AND!C19</f>
        <v>310010.78519427346</v>
      </c>
      <c r="D19" s="96">
        <f>SUM(D12:D18)</f>
        <v>1411.6946067854021</v>
      </c>
      <c r="E19" s="67">
        <f>SUM(E12:E18)</f>
        <v>1550.0539259713673</v>
      </c>
      <c r="F19" s="63"/>
      <c r="G19" s="67">
        <f>SUM(G12:G18)</f>
        <v>387.51348149284183</v>
      </c>
      <c r="I19" s="65">
        <f>(C19-B19)/B19</f>
        <v>9.8009384268333888E-2</v>
      </c>
    </row>
    <row r="20" spans="1:9" ht="17.25" customHeight="1">
      <c r="A20" s="28"/>
      <c r="B20" s="32"/>
      <c r="C20" s="102"/>
      <c r="D20" s="98"/>
      <c r="E20" s="100"/>
      <c r="F20" s="63"/>
      <c r="G20" s="100"/>
      <c r="I20" s="101"/>
    </row>
    <row r="21" spans="1:9" ht="20.149999999999999" customHeight="1">
      <c r="A21" s="29" t="s">
        <v>18</v>
      </c>
      <c r="B21" s="26"/>
      <c r="C21" s="93"/>
      <c r="D21" s="99"/>
      <c r="E21" s="64"/>
      <c r="F21" s="63"/>
      <c r="G21" s="64"/>
      <c r="I21" s="62"/>
    </row>
    <row r="22" spans="1:9" ht="20.149999999999999" customHeight="1">
      <c r="A22" s="30" t="s">
        <v>19</v>
      </c>
      <c r="B22" s="26">
        <f>AND!B22</f>
        <v>23583</v>
      </c>
      <c r="C22" s="93">
        <f>AND!C22</f>
        <v>23270</v>
      </c>
      <c r="D22" s="99">
        <f t="shared" ref="D22:D27" si="3">B22*E$2</f>
        <v>117.91500000000001</v>
      </c>
      <c r="E22" s="64">
        <f t="shared" ref="E22:E27" si="4">C22*E$2</f>
        <v>116.35000000000001</v>
      </c>
      <c r="F22" s="63"/>
      <c r="G22" s="64">
        <f t="shared" ref="G22:G27" si="5">E22/4</f>
        <v>29.087500000000002</v>
      </c>
      <c r="I22" s="62"/>
    </row>
    <row r="23" spans="1:9" ht="19.5" customHeight="1">
      <c r="A23" s="30" t="s">
        <v>20</v>
      </c>
      <c r="B23" s="26">
        <f>AND!B23</f>
        <v>267436.88483242743</v>
      </c>
      <c r="C23" s="93">
        <f>AND!C23</f>
        <v>137034.67976489483</v>
      </c>
      <c r="D23" s="99">
        <f t="shared" si="3"/>
        <v>1337.1844241621372</v>
      </c>
      <c r="E23" s="64">
        <f t="shared" si="4"/>
        <v>685.17339882447413</v>
      </c>
      <c r="F23" s="63"/>
      <c r="G23" s="64">
        <f t="shared" si="5"/>
        <v>171.29334970611853</v>
      </c>
      <c r="I23" s="62"/>
    </row>
    <row r="24" spans="1:9" ht="20.149999999999999" customHeight="1">
      <c r="A24" s="30" t="s">
        <v>21</v>
      </c>
      <c r="B24" s="26">
        <f>AND!B24</f>
        <v>32133</v>
      </c>
      <c r="C24" s="93">
        <f>AND!C24</f>
        <v>32760</v>
      </c>
      <c r="D24" s="99">
        <f t="shared" si="3"/>
        <v>160.66499999999999</v>
      </c>
      <c r="E24" s="64">
        <f t="shared" si="4"/>
        <v>163.80000000000001</v>
      </c>
      <c r="F24" s="63"/>
      <c r="G24" s="64">
        <f t="shared" si="5"/>
        <v>40.950000000000003</v>
      </c>
      <c r="I24" s="62"/>
    </row>
    <row r="25" spans="1:9" ht="20.149999999999999" customHeight="1">
      <c r="A25" s="30" t="s">
        <v>22</v>
      </c>
      <c r="B25" s="26">
        <f>AND!B25</f>
        <v>52257.733715492985</v>
      </c>
      <c r="C25" s="93">
        <f>AND!C25</f>
        <v>63938.028399999981</v>
      </c>
      <c r="D25" s="99">
        <f t="shared" si="3"/>
        <v>261.28866857746493</v>
      </c>
      <c r="E25" s="64">
        <f t="shared" si="4"/>
        <v>319.69014199999992</v>
      </c>
      <c r="F25" s="63"/>
      <c r="G25" s="64">
        <f t="shared" si="5"/>
        <v>79.922535499999981</v>
      </c>
      <c r="I25" s="62"/>
    </row>
    <row r="26" spans="1:9" ht="18.75" customHeight="1">
      <c r="A26" s="33" t="s">
        <v>23</v>
      </c>
      <c r="B26" s="26">
        <f>AND!B26</f>
        <v>85498.583738677655</v>
      </c>
      <c r="C26" s="93">
        <f>AND!C26</f>
        <v>86950</v>
      </c>
      <c r="D26" s="99">
        <f t="shared" si="3"/>
        <v>427.49291869338828</v>
      </c>
      <c r="E26" s="64">
        <f t="shared" si="4"/>
        <v>434.75</v>
      </c>
      <c r="F26" s="63"/>
      <c r="G26" s="64">
        <f t="shared" si="5"/>
        <v>108.6875</v>
      </c>
      <c r="I26" s="62"/>
    </row>
    <row r="27" spans="1:9" ht="20.149999999999999" customHeight="1">
      <c r="A27" s="30" t="s">
        <v>24</v>
      </c>
      <c r="B27" s="26">
        <f>AND!B27</f>
        <v>399830.8592538861</v>
      </c>
      <c r="C27" s="93">
        <f>AND!C27</f>
        <v>431975</v>
      </c>
      <c r="D27" s="99">
        <f t="shared" si="3"/>
        <v>1999.1542962694305</v>
      </c>
      <c r="E27" s="64">
        <f t="shared" si="4"/>
        <v>2159.875</v>
      </c>
      <c r="F27" s="63"/>
      <c r="G27" s="64">
        <f t="shared" si="5"/>
        <v>539.96875</v>
      </c>
      <c r="I27" s="62"/>
    </row>
    <row r="28" spans="1:9" ht="10.5" customHeight="1">
      <c r="A28" s="30"/>
      <c r="B28" s="26"/>
      <c r="C28" s="93"/>
      <c r="D28" s="99"/>
      <c r="E28" s="64"/>
      <c r="F28" s="63"/>
      <c r="G28" s="64"/>
      <c r="I28" s="62"/>
    </row>
    <row r="29" spans="1:9" ht="20.149999999999999" customHeight="1" thickBot="1">
      <c r="A29" s="31" t="s">
        <v>17</v>
      </c>
      <c r="B29" s="27">
        <f>AND!B29</f>
        <v>860740.0615404842</v>
      </c>
      <c r="C29" s="94">
        <f>AND!C29</f>
        <v>775927.70816489484</v>
      </c>
      <c r="D29" s="96">
        <f>SUM(D22:D28)</f>
        <v>4303.700307702421</v>
      </c>
      <c r="E29" s="67">
        <f>SUM(E22:E28)</f>
        <v>3879.6385408244741</v>
      </c>
      <c r="F29" s="63"/>
      <c r="G29" s="67">
        <f>SUM(G22:G28)</f>
        <v>969.90963520611854</v>
      </c>
      <c r="I29" s="65">
        <f>(C29-B29)/B29</f>
        <v>-9.8534223240171886E-2</v>
      </c>
    </row>
    <row r="30" spans="1:9" ht="12" customHeight="1">
      <c r="A30" s="28"/>
      <c r="B30" s="32"/>
      <c r="C30" s="59"/>
      <c r="D30" s="98"/>
      <c r="E30" s="100"/>
      <c r="F30" s="63"/>
      <c r="G30" s="100"/>
      <c r="I30" s="97"/>
    </row>
    <row r="31" spans="1:9" ht="20.149999999999999" customHeight="1">
      <c r="A31" s="29" t="s">
        <v>25</v>
      </c>
      <c r="B31" s="26"/>
      <c r="C31" s="59"/>
      <c r="D31" s="99"/>
      <c r="E31" s="64"/>
      <c r="F31" s="63"/>
      <c r="G31" s="64"/>
      <c r="I31" s="58"/>
    </row>
    <row r="32" spans="1:9" ht="20.149999999999999" customHeight="1">
      <c r="A32" s="30" t="s">
        <v>26</v>
      </c>
      <c r="B32" s="26">
        <f>AND!B32</f>
        <v>15080</v>
      </c>
      <c r="C32" s="59">
        <f>AND!C32</f>
        <v>14532</v>
      </c>
      <c r="D32" s="99">
        <f>B32*E$2</f>
        <v>75.400000000000006</v>
      </c>
      <c r="E32" s="64">
        <f>C32*E$2</f>
        <v>72.66</v>
      </c>
      <c r="F32" s="63"/>
      <c r="G32" s="64">
        <f>E32/4</f>
        <v>18.164999999999999</v>
      </c>
      <c r="I32" s="62">
        <f>(C32-B32)/B32</f>
        <v>-3.6339522546419097E-2</v>
      </c>
    </row>
    <row r="33" spans="1:9" ht="10.5" customHeight="1" thickBot="1">
      <c r="A33" s="34"/>
      <c r="B33" s="12"/>
      <c r="C33" s="66"/>
      <c r="D33" s="96"/>
      <c r="E33" s="67"/>
      <c r="F33" s="63"/>
      <c r="G33" s="67"/>
      <c r="I33" s="103"/>
    </row>
    <row r="34" spans="1:9" s="2" customFormat="1" ht="19.5" customHeight="1" thickBot="1">
      <c r="A34" s="35" t="s">
        <v>27</v>
      </c>
      <c r="B34" s="104">
        <f>B8+B19+B29+B32</f>
        <v>1213370.3779781868</v>
      </c>
      <c r="C34" s="68">
        <f>AND!C34</f>
        <v>1210229.5738315978</v>
      </c>
      <c r="D34" s="69">
        <f>D8+D19+D29+D32</f>
        <v>6066.8518898909333</v>
      </c>
      <c r="E34" s="70">
        <f>E8+E19+E29+E32</f>
        <v>6051.1478691579887</v>
      </c>
      <c r="F34" s="71"/>
      <c r="G34" s="70">
        <f>G8+G19+G29+G32</f>
        <v>1512.7869672894972</v>
      </c>
      <c r="H34" s="72"/>
      <c r="I34" s="73">
        <f>(C34-B34)/B34</f>
        <v>-2.5884958159457195E-3</v>
      </c>
    </row>
    <row r="35" spans="1:9" s="2" customFormat="1" ht="23.25" customHeight="1">
      <c r="A35" s="36" t="s">
        <v>28</v>
      </c>
      <c r="B35" s="40"/>
      <c r="C35" s="105"/>
      <c r="D35" s="109"/>
      <c r="E35" s="74"/>
      <c r="F35" s="71"/>
      <c r="G35" s="74"/>
      <c r="H35" s="72"/>
      <c r="I35" s="72"/>
    </row>
    <row r="36" spans="1:9" s="2" customFormat="1" ht="23.25" customHeight="1">
      <c r="A36" s="37"/>
      <c r="B36" s="41"/>
      <c r="C36" s="106"/>
      <c r="D36" s="110"/>
      <c r="E36" s="75"/>
      <c r="F36" s="71"/>
      <c r="G36" s="75"/>
      <c r="H36" s="72"/>
      <c r="I36" s="72"/>
    </row>
    <row r="37" spans="1:9" ht="20.149999999999999" customHeight="1">
      <c r="A37" s="30" t="s">
        <v>51</v>
      </c>
      <c r="B37" s="26">
        <f>AND!B37</f>
        <v>260609</v>
      </c>
      <c r="C37" s="107">
        <f>AND!C37</f>
        <v>0</v>
      </c>
      <c r="D37" s="99">
        <f>B37*E$2</f>
        <v>1303.0450000000001</v>
      </c>
      <c r="E37" s="64">
        <f>C37*E$2</f>
        <v>0</v>
      </c>
      <c r="F37" s="63"/>
      <c r="G37" s="64">
        <f>E37/4</f>
        <v>0</v>
      </c>
    </row>
    <row r="38" spans="1:9" ht="20.149999999999999" customHeight="1">
      <c r="A38" s="30" t="s">
        <v>47</v>
      </c>
      <c r="B38" s="26">
        <f>AND!B38</f>
        <v>0</v>
      </c>
      <c r="C38" s="107">
        <f>AND!C38</f>
        <v>0</v>
      </c>
      <c r="D38" s="99">
        <f t="shared" ref="D38:E39" si="6">B38*$E$2</f>
        <v>0</v>
      </c>
      <c r="E38" s="64">
        <f t="shared" si="6"/>
        <v>0</v>
      </c>
      <c r="F38" s="63"/>
      <c r="G38" s="64">
        <f t="shared" ref="G38:G39" si="7">E38/4</f>
        <v>0</v>
      </c>
    </row>
    <row r="39" spans="1:9" ht="20.149999999999999" customHeight="1">
      <c r="A39" s="30" t="s">
        <v>49</v>
      </c>
      <c r="B39" s="26">
        <f>AND!B39</f>
        <v>0</v>
      </c>
      <c r="C39" s="107">
        <f>AND!C39</f>
        <v>0</v>
      </c>
      <c r="D39" s="99">
        <f t="shared" si="6"/>
        <v>0</v>
      </c>
      <c r="E39" s="64">
        <f t="shared" si="6"/>
        <v>0</v>
      </c>
      <c r="F39" s="63"/>
      <c r="G39" s="64">
        <f t="shared" si="7"/>
        <v>0</v>
      </c>
    </row>
    <row r="40" spans="1:9" ht="20.149999999999999" customHeight="1" thickBot="1">
      <c r="A40" s="38"/>
      <c r="B40" s="12"/>
      <c r="C40" s="108"/>
      <c r="D40" s="96"/>
      <c r="E40" s="67"/>
      <c r="F40" s="63"/>
      <c r="G40" s="67"/>
    </row>
    <row r="41" spans="1:9" s="2" customFormat="1" ht="20.149999999999999" customHeight="1" thickBot="1">
      <c r="A41" s="35" t="s">
        <v>29</v>
      </c>
      <c r="B41" s="111">
        <f>SUM(B37:B40)</f>
        <v>260609</v>
      </c>
      <c r="C41" s="76">
        <f>AND!C41</f>
        <v>0</v>
      </c>
      <c r="D41" s="77">
        <f>SUM(D37:D40)</f>
        <v>1303.0450000000001</v>
      </c>
      <c r="E41" s="78">
        <f>SUM(E37:E40)</f>
        <v>0</v>
      </c>
      <c r="F41" s="63"/>
      <c r="G41" s="78">
        <f>SUM(G37:G40)</f>
        <v>0</v>
      </c>
      <c r="H41" s="72"/>
      <c r="I41" s="14"/>
    </row>
    <row r="42" spans="1:9" ht="16.5" thickBot="1">
      <c r="A42" s="42" t="s">
        <v>30</v>
      </c>
      <c r="B42" s="13">
        <f>B34+B41</f>
        <v>1473979.3779781868</v>
      </c>
      <c r="C42" s="79">
        <f>AND!C42</f>
        <v>1210229.5738315978</v>
      </c>
      <c r="D42" s="112">
        <f>D34+D41</f>
        <v>7369.8968898909334</v>
      </c>
      <c r="E42" s="80">
        <f>E34+E41</f>
        <v>6051.1478691579887</v>
      </c>
      <c r="F42" s="81"/>
      <c r="G42" s="80">
        <f>G34+G41</f>
        <v>1512.7869672894972</v>
      </c>
    </row>
    <row r="43" spans="1:9" ht="16.5" thickBot="1">
      <c r="I43" s="72"/>
    </row>
    <row r="44" spans="1:9" ht="16.5" thickBot="1">
      <c r="A44" s="15"/>
      <c r="E44" s="82">
        <f>ROUND(E42,0)</f>
        <v>6051</v>
      </c>
      <c r="G44" s="82">
        <f>E44/4</f>
        <v>1512.75</v>
      </c>
    </row>
    <row r="45" spans="1:9">
      <c r="A45" s="16"/>
    </row>
    <row r="46" spans="1:9">
      <c r="A46" s="16"/>
    </row>
  </sheetData>
  <mergeCells count="2">
    <mergeCell ref="B1:C1"/>
    <mergeCell ref="D1:E1"/>
  </mergeCells>
  <phoneticPr fontId="2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8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46"/>
  <sheetViews>
    <sheetView showGridLines="0" zoomScale="80" workbookViewId="0">
      <selection activeCell="J4" sqref="J4"/>
    </sheetView>
  </sheetViews>
  <sheetFormatPr defaultColWidth="11" defaultRowHeight="16"/>
  <cols>
    <col min="1" max="1" width="75.453125" style="14" customWidth="1"/>
    <col min="2" max="3" width="12.1796875" style="14" customWidth="1"/>
    <col min="4" max="4" width="14.453125" style="14" customWidth="1"/>
    <col min="5" max="5" width="12.1796875" style="14" customWidth="1"/>
    <col min="6" max="6" width="4.26953125" style="14" customWidth="1"/>
    <col min="7" max="7" width="12.1796875" style="14" customWidth="1"/>
    <col min="8" max="8" width="3.1796875" style="14" customWidth="1"/>
    <col min="9" max="9" width="11.81640625" style="14" customWidth="1"/>
    <col min="10" max="10" width="3.453125" style="1" customWidth="1"/>
    <col min="11" max="16384" width="11" style="1"/>
  </cols>
  <sheetData>
    <row r="1" spans="1:9">
      <c r="A1" s="17"/>
      <c r="B1" s="120" t="s">
        <v>31</v>
      </c>
      <c r="C1" s="123"/>
      <c r="D1" s="120" t="s">
        <v>32</v>
      </c>
      <c r="E1" s="123"/>
      <c r="G1" s="5"/>
      <c r="I1" s="43" t="s">
        <v>0</v>
      </c>
    </row>
    <row r="2" spans="1:9">
      <c r="A2" s="19" t="s">
        <v>55</v>
      </c>
      <c r="B2" s="89"/>
      <c r="C2" s="44"/>
      <c r="D2" s="45" t="s">
        <v>43</v>
      </c>
      <c r="E2" s="83">
        <v>5.1500000000000001E-3</v>
      </c>
      <c r="F2" s="84"/>
      <c r="G2" s="48"/>
      <c r="I2" s="49" t="s">
        <v>1</v>
      </c>
    </row>
    <row r="3" spans="1:9">
      <c r="A3" s="19" t="s">
        <v>2</v>
      </c>
      <c r="B3" s="52" t="s">
        <v>3</v>
      </c>
      <c r="C3" s="51" t="s">
        <v>3</v>
      </c>
      <c r="D3" s="52" t="s">
        <v>3</v>
      </c>
      <c r="E3" s="51" t="s">
        <v>3</v>
      </c>
      <c r="F3" s="50"/>
      <c r="G3" s="8" t="s">
        <v>34</v>
      </c>
      <c r="I3" s="49" t="s">
        <v>53</v>
      </c>
    </row>
    <row r="4" spans="1:9">
      <c r="A4" s="19" t="s">
        <v>4</v>
      </c>
      <c r="B4" s="52"/>
      <c r="C4" s="51"/>
      <c r="D4" s="52"/>
      <c r="E4" s="51"/>
      <c r="F4" s="50"/>
      <c r="G4" s="8" t="s">
        <v>35</v>
      </c>
      <c r="I4" s="53" t="s">
        <v>54</v>
      </c>
    </row>
    <row r="5" spans="1:9" ht="16.5" thickBot="1">
      <c r="A5" s="20"/>
      <c r="B5" s="90" t="s">
        <v>50</v>
      </c>
      <c r="C5" s="54" t="s">
        <v>52</v>
      </c>
      <c r="D5" s="90" t="s">
        <v>50</v>
      </c>
      <c r="E5" s="54" t="s">
        <v>52</v>
      </c>
      <c r="F5" s="55"/>
      <c r="G5" s="9" t="s">
        <v>52</v>
      </c>
      <c r="I5" s="92" t="s">
        <v>5</v>
      </c>
    </row>
    <row r="6" spans="1:9">
      <c r="A6" s="21"/>
      <c r="B6" s="25" t="s">
        <v>6</v>
      </c>
      <c r="C6" s="85" t="s">
        <v>6</v>
      </c>
      <c r="D6" s="25" t="s">
        <v>6</v>
      </c>
      <c r="E6" s="85" t="s">
        <v>6</v>
      </c>
      <c r="F6" s="56"/>
      <c r="G6" s="85" t="s">
        <v>6</v>
      </c>
      <c r="I6" s="97"/>
    </row>
    <row r="7" spans="1:9" ht="20.149999999999999" customHeight="1">
      <c r="A7" s="22" t="s">
        <v>7</v>
      </c>
      <c r="B7" s="6"/>
      <c r="C7" s="57"/>
      <c r="D7" s="6"/>
      <c r="E7" s="57"/>
      <c r="F7" s="56"/>
      <c r="G7" s="57"/>
      <c r="I7" s="58"/>
    </row>
    <row r="8" spans="1:9" ht="30" customHeight="1">
      <c r="A8" s="23" t="s">
        <v>8</v>
      </c>
      <c r="B8" s="26">
        <f>AND!B8</f>
        <v>55211.395080622184</v>
      </c>
      <c r="C8" s="93">
        <f>AND!C8</f>
        <v>109759.08047242957</v>
      </c>
      <c r="D8" s="95">
        <f>B8*E2</f>
        <v>284.33868466520425</v>
      </c>
      <c r="E8" s="61">
        <f>C8*E2</f>
        <v>565.25926443301228</v>
      </c>
      <c r="F8" s="60"/>
      <c r="G8" s="61">
        <f>E8/4</f>
        <v>141.31481610825307</v>
      </c>
      <c r="I8" s="62">
        <f>(C8-B8)/B8</f>
        <v>0.98797875533038759</v>
      </c>
    </row>
    <row r="9" spans="1:9" ht="12.75" customHeight="1" thickBot="1">
      <c r="A9" s="24"/>
      <c r="B9" s="27"/>
      <c r="C9" s="94"/>
      <c r="D9" s="96"/>
      <c r="E9" s="67"/>
      <c r="F9" s="63"/>
      <c r="G9" s="67"/>
      <c r="I9" s="65"/>
    </row>
    <row r="10" spans="1:9" ht="8.25" customHeight="1">
      <c r="A10" s="28"/>
      <c r="B10" s="32"/>
      <c r="C10" s="59"/>
      <c r="D10" s="98"/>
      <c r="E10" s="100"/>
      <c r="F10" s="63"/>
      <c r="G10" s="100"/>
      <c r="I10" s="101"/>
    </row>
    <row r="11" spans="1:9" ht="20.149999999999999" customHeight="1">
      <c r="A11" s="29" t="s">
        <v>9</v>
      </c>
      <c r="B11" s="26"/>
      <c r="C11" s="59"/>
      <c r="D11" s="99"/>
      <c r="E11" s="64"/>
      <c r="F11" s="63"/>
      <c r="G11" s="64"/>
      <c r="I11" s="62"/>
    </row>
    <row r="12" spans="1:9" ht="20.149999999999999" customHeight="1">
      <c r="A12" s="30" t="s">
        <v>10</v>
      </c>
      <c r="B12" s="26">
        <f>AND!B12</f>
        <v>28835</v>
      </c>
      <c r="C12" s="59">
        <f>AND!C12</f>
        <v>31904</v>
      </c>
      <c r="D12" s="99">
        <f t="shared" ref="D12:D17" si="0">B12*E$2</f>
        <v>148.50024999999999</v>
      </c>
      <c r="E12" s="64">
        <f t="shared" ref="E12:E17" si="1">C12*E$2</f>
        <v>164.3056</v>
      </c>
      <c r="F12" s="63"/>
      <c r="G12" s="64">
        <f t="shared" ref="G12:G17" si="2">E12/4</f>
        <v>41.0764</v>
      </c>
      <c r="I12" s="62"/>
    </row>
    <row r="13" spans="1:9" ht="20.149999999999999" customHeight="1">
      <c r="A13" s="30" t="s">
        <v>11</v>
      </c>
      <c r="B13" s="26">
        <f>AND!B13</f>
        <v>0</v>
      </c>
      <c r="C13" s="59">
        <f>AND!C13</f>
        <v>0</v>
      </c>
      <c r="D13" s="99">
        <f t="shared" si="0"/>
        <v>0</v>
      </c>
      <c r="E13" s="64">
        <f t="shared" si="1"/>
        <v>0</v>
      </c>
      <c r="F13" s="63"/>
      <c r="G13" s="64">
        <f t="shared" si="2"/>
        <v>0</v>
      </c>
      <c r="I13" s="62"/>
    </row>
    <row r="14" spans="1:9" ht="20.149999999999999" customHeight="1">
      <c r="A14" s="30" t="s">
        <v>13</v>
      </c>
      <c r="B14" s="26">
        <f>AND!B14</f>
        <v>12577.843200000001</v>
      </c>
      <c r="C14" s="59">
        <f>AND!C14</f>
        <v>17000</v>
      </c>
      <c r="D14" s="99">
        <f t="shared" si="0"/>
        <v>64.77589248000001</v>
      </c>
      <c r="E14" s="64">
        <f t="shared" si="1"/>
        <v>87.55</v>
      </c>
      <c r="F14" s="63"/>
      <c r="G14" s="64">
        <f t="shared" si="2"/>
        <v>21.887499999999999</v>
      </c>
      <c r="I14" s="62"/>
    </row>
    <row r="15" spans="1:9" ht="20.149999999999999" customHeight="1">
      <c r="A15" s="30" t="s">
        <v>14</v>
      </c>
      <c r="B15" s="26">
        <f>AND!B15</f>
        <v>155403.07815708042</v>
      </c>
      <c r="C15" s="59">
        <f>AND!C15</f>
        <v>169647.78519427343</v>
      </c>
      <c r="D15" s="99">
        <f t="shared" si="0"/>
        <v>800.3258525089642</v>
      </c>
      <c r="E15" s="64">
        <f t="shared" si="1"/>
        <v>873.68609375050812</v>
      </c>
      <c r="F15" s="63"/>
      <c r="G15" s="64">
        <f t="shared" si="2"/>
        <v>218.42152343762703</v>
      </c>
      <c r="I15" s="62"/>
    </row>
    <row r="16" spans="1:9" ht="20.149999999999999" customHeight="1">
      <c r="A16" s="30" t="s">
        <v>15</v>
      </c>
      <c r="B16" s="26">
        <f>AND!B16</f>
        <v>75171</v>
      </c>
      <c r="C16" s="59">
        <f>AND!C16</f>
        <v>78326</v>
      </c>
      <c r="D16" s="99">
        <f t="shared" si="0"/>
        <v>387.13065</v>
      </c>
      <c r="E16" s="64">
        <f t="shared" si="1"/>
        <v>403.37889999999999</v>
      </c>
      <c r="F16" s="63"/>
      <c r="G16" s="64">
        <f t="shared" si="2"/>
        <v>100.844725</v>
      </c>
      <c r="I16" s="62"/>
    </row>
    <row r="17" spans="1:9" ht="20.149999999999999" customHeight="1">
      <c r="A17" s="30" t="s">
        <v>16</v>
      </c>
      <c r="B17" s="26">
        <f>AND!B17</f>
        <v>10352</v>
      </c>
      <c r="C17" s="59">
        <f>AND!C17</f>
        <v>13133</v>
      </c>
      <c r="D17" s="99">
        <f t="shared" si="0"/>
        <v>53.312800000000003</v>
      </c>
      <c r="E17" s="64">
        <f t="shared" si="1"/>
        <v>67.634950000000003</v>
      </c>
      <c r="F17" s="63"/>
      <c r="G17" s="64">
        <f t="shared" si="2"/>
        <v>16.908737500000001</v>
      </c>
      <c r="I17" s="62"/>
    </row>
    <row r="18" spans="1:9" ht="16.5" customHeight="1">
      <c r="A18" s="30"/>
      <c r="B18" s="26"/>
      <c r="C18" s="59"/>
      <c r="D18" s="99"/>
      <c r="E18" s="64"/>
      <c r="F18" s="63"/>
      <c r="G18" s="64"/>
      <c r="I18" s="62"/>
    </row>
    <row r="19" spans="1:9" ht="20.149999999999999" customHeight="1" thickBot="1">
      <c r="A19" s="31" t="s">
        <v>17</v>
      </c>
      <c r="B19" s="27">
        <f>AND!B19</f>
        <v>282338.92135708046</v>
      </c>
      <c r="C19" s="59">
        <f>AND!C19</f>
        <v>310010.78519427346</v>
      </c>
      <c r="D19" s="96">
        <f>SUM(D12:D18)</f>
        <v>1454.0454449889642</v>
      </c>
      <c r="E19" s="67">
        <f>SUM(E12:E18)</f>
        <v>1596.5555437505081</v>
      </c>
      <c r="F19" s="63"/>
      <c r="G19" s="67">
        <f>SUM(G12:G18)</f>
        <v>399.13888593762704</v>
      </c>
      <c r="I19" s="65">
        <f>(C19-B19)/B19</f>
        <v>9.8009384268333888E-2</v>
      </c>
    </row>
    <row r="20" spans="1:9" ht="17.25" customHeight="1">
      <c r="A20" s="28"/>
      <c r="B20" s="32"/>
      <c r="C20" s="102"/>
      <c r="D20" s="98"/>
      <c r="E20" s="100"/>
      <c r="F20" s="63"/>
      <c r="G20" s="100"/>
      <c r="I20" s="101"/>
    </row>
    <row r="21" spans="1:9" ht="20.149999999999999" customHeight="1">
      <c r="A21" s="29" t="s">
        <v>18</v>
      </c>
      <c r="B21" s="26"/>
      <c r="C21" s="93"/>
      <c r="D21" s="99"/>
      <c r="E21" s="64"/>
      <c r="F21" s="63"/>
      <c r="G21" s="64"/>
      <c r="I21" s="62"/>
    </row>
    <row r="22" spans="1:9" ht="20.149999999999999" customHeight="1">
      <c r="A22" s="30" t="s">
        <v>19</v>
      </c>
      <c r="B22" s="26">
        <f>AND!B22</f>
        <v>23583</v>
      </c>
      <c r="C22" s="93">
        <f>AND!C22</f>
        <v>23270</v>
      </c>
      <c r="D22" s="99">
        <f t="shared" ref="D22:D27" si="3">B22*E$2</f>
        <v>121.45245</v>
      </c>
      <c r="E22" s="64">
        <f t="shared" ref="E22:E27" si="4">C22*E$2</f>
        <v>119.84050000000001</v>
      </c>
      <c r="F22" s="63"/>
      <c r="G22" s="64">
        <f t="shared" ref="G22:G27" si="5">E22/4</f>
        <v>29.960125000000001</v>
      </c>
      <c r="I22" s="62"/>
    </row>
    <row r="23" spans="1:9" ht="19.5" customHeight="1">
      <c r="A23" s="30" t="s">
        <v>20</v>
      </c>
      <c r="B23" s="26">
        <f>AND!B23</f>
        <v>267436.88483242743</v>
      </c>
      <c r="C23" s="93">
        <f>AND!C23</f>
        <v>137034.67976489483</v>
      </c>
      <c r="D23" s="99">
        <f t="shared" si="3"/>
        <v>1377.2999568870014</v>
      </c>
      <c r="E23" s="64">
        <f t="shared" si="4"/>
        <v>705.72860078920837</v>
      </c>
      <c r="F23" s="63"/>
      <c r="G23" s="64">
        <f t="shared" si="5"/>
        <v>176.43215019730209</v>
      </c>
      <c r="I23" s="62"/>
    </row>
    <row r="24" spans="1:9" ht="20.149999999999999" customHeight="1">
      <c r="A24" s="30" t="s">
        <v>21</v>
      </c>
      <c r="B24" s="26">
        <f>AND!B24</f>
        <v>32133</v>
      </c>
      <c r="C24" s="93">
        <f>AND!C24</f>
        <v>32760</v>
      </c>
      <c r="D24" s="99">
        <f t="shared" si="3"/>
        <v>165.48495</v>
      </c>
      <c r="E24" s="64">
        <f t="shared" si="4"/>
        <v>168.714</v>
      </c>
      <c r="F24" s="63"/>
      <c r="G24" s="64">
        <f t="shared" si="5"/>
        <v>42.1785</v>
      </c>
      <c r="I24" s="62"/>
    </row>
    <row r="25" spans="1:9" ht="20.149999999999999" customHeight="1">
      <c r="A25" s="30" t="s">
        <v>22</v>
      </c>
      <c r="B25" s="26">
        <f>AND!B25</f>
        <v>52257.733715492985</v>
      </c>
      <c r="C25" s="93">
        <f>AND!C25</f>
        <v>63938.028399999981</v>
      </c>
      <c r="D25" s="99">
        <f t="shared" si="3"/>
        <v>269.12732863478885</v>
      </c>
      <c r="E25" s="64">
        <f t="shared" si="4"/>
        <v>329.28084625999992</v>
      </c>
      <c r="F25" s="63"/>
      <c r="G25" s="64">
        <f t="shared" si="5"/>
        <v>82.32021156499998</v>
      </c>
      <c r="I25" s="62"/>
    </row>
    <row r="26" spans="1:9" ht="18.75" customHeight="1">
      <c r="A26" s="33" t="s">
        <v>23</v>
      </c>
      <c r="B26" s="26">
        <f>AND!B26</f>
        <v>85498.583738677655</v>
      </c>
      <c r="C26" s="93">
        <f>AND!C26</f>
        <v>86950</v>
      </c>
      <c r="D26" s="99">
        <f t="shared" si="3"/>
        <v>440.31770625418994</v>
      </c>
      <c r="E26" s="64">
        <f t="shared" si="4"/>
        <v>447.79250000000002</v>
      </c>
      <c r="F26" s="63"/>
      <c r="G26" s="64">
        <f t="shared" si="5"/>
        <v>111.948125</v>
      </c>
      <c r="I26" s="62"/>
    </row>
    <row r="27" spans="1:9" ht="20.149999999999999" customHeight="1">
      <c r="A27" s="30" t="s">
        <v>24</v>
      </c>
      <c r="B27" s="26">
        <f>AND!B27</f>
        <v>399830.8592538861</v>
      </c>
      <c r="C27" s="93">
        <f>AND!C27</f>
        <v>431975</v>
      </c>
      <c r="D27" s="99">
        <f t="shared" si="3"/>
        <v>2059.1289251575135</v>
      </c>
      <c r="E27" s="64">
        <f t="shared" si="4"/>
        <v>2224.6712499999999</v>
      </c>
      <c r="F27" s="63"/>
      <c r="G27" s="64">
        <f t="shared" si="5"/>
        <v>556.16781249999997</v>
      </c>
      <c r="I27" s="62"/>
    </row>
    <row r="28" spans="1:9" ht="10.5" customHeight="1">
      <c r="A28" s="30"/>
      <c r="B28" s="26"/>
      <c r="C28" s="93"/>
      <c r="D28" s="99"/>
      <c r="E28" s="64"/>
      <c r="F28" s="63"/>
      <c r="G28" s="64"/>
      <c r="I28" s="62"/>
    </row>
    <row r="29" spans="1:9" ht="20.149999999999999" customHeight="1" thickBot="1">
      <c r="A29" s="31" t="s">
        <v>17</v>
      </c>
      <c r="B29" s="27">
        <f>AND!B29</f>
        <v>860740.0615404842</v>
      </c>
      <c r="C29" s="94">
        <f>AND!C29</f>
        <v>775927.70816489484</v>
      </c>
      <c r="D29" s="96">
        <f>SUM(D22:D28)</f>
        <v>4432.8113169334938</v>
      </c>
      <c r="E29" s="67">
        <f>SUM(E22:E28)</f>
        <v>3996.0276970492082</v>
      </c>
      <c r="F29" s="63"/>
      <c r="G29" s="67">
        <f>SUM(G22:G28)</f>
        <v>999.00692426230205</v>
      </c>
      <c r="I29" s="65">
        <f>(C29-B29)/B29</f>
        <v>-9.8534223240171886E-2</v>
      </c>
    </row>
    <row r="30" spans="1:9" ht="12" customHeight="1">
      <c r="A30" s="28"/>
      <c r="B30" s="32"/>
      <c r="C30" s="59"/>
      <c r="D30" s="98"/>
      <c r="E30" s="100"/>
      <c r="F30" s="63"/>
      <c r="G30" s="100"/>
      <c r="I30" s="97"/>
    </row>
    <row r="31" spans="1:9" ht="20.149999999999999" customHeight="1">
      <c r="A31" s="29" t="s">
        <v>25</v>
      </c>
      <c r="B31" s="26"/>
      <c r="C31" s="59"/>
      <c r="D31" s="99"/>
      <c r="E31" s="64"/>
      <c r="F31" s="63"/>
      <c r="G31" s="64"/>
      <c r="I31" s="58"/>
    </row>
    <row r="32" spans="1:9" ht="20.149999999999999" customHeight="1">
      <c r="A32" s="30" t="s">
        <v>26</v>
      </c>
      <c r="B32" s="26">
        <f>AND!B32</f>
        <v>15080</v>
      </c>
      <c r="C32" s="59">
        <f>AND!C32</f>
        <v>14532</v>
      </c>
      <c r="D32" s="99">
        <f>B32*E$2</f>
        <v>77.662000000000006</v>
      </c>
      <c r="E32" s="64">
        <f>C32*E$2</f>
        <v>74.839799999999997</v>
      </c>
      <c r="F32" s="63"/>
      <c r="G32" s="64">
        <f>E32/4</f>
        <v>18.709949999999999</v>
      </c>
      <c r="I32" s="62">
        <f>(C32-B32)/B32</f>
        <v>-3.6339522546419097E-2</v>
      </c>
    </row>
    <row r="33" spans="1:9" ht="10.5" customHeight="1" thickBot="1">
      <c r="A33" s="34"/>
      <c r="B33" s="12"/>
      <c r="C33" s="66"/>
      <c r="D33" s="96"/>
      <c r="E33" s="67"/>
      <c r="F33" s="63"/>
      <c r="G33" s="67"/>
      <c r="I33" s="103"/>
    </row>
    <row r="34" spans="1:9" s="2" customFormat="1" ht="19.5" customHeight="1" thickBot="1">
      <c r="A34" s="35" t="s">
        <v>27</v>
      </c>
      <c r="B34" s="104">
        <f>B8+B19+B29+B32</f>
        <v>1213370.3779781868</v>
      </c>
      <c r="C34" s="68">
        <f>AND!C34</f>
        <v>1210229.5738315978</v>
      </c>
      <c r="D34" s="69">
        <f>D8+D19+D29+D32</f>
        <v>6248.8574465876627</v>
      </c>
      <c r="E34" s="70">
        <f>E8+E19+E29+E32</f>
        <v>6232.682305232729</v>
      </c>
      <c r="F34" s="71"/>
      <c r="G34" s="70">
        <f>G8+G19+G29+G32</f>
        <v>1558.1705763081823</v>
      </c>
      <c r="H34" s="72"/>
      <c r="I34" s="73">
        <f>(C34-B34)/B34</f>
        <v>-2.5884958159457195E-3</v>
      </c>
    </row>
    <row r="35" spans="1:9" s="2" customFormat="1" ht="23.25" customHeight="1">
      <c r="A35" s="36" t="s">
        <v>28</v>
      </c>
      <c r="B35" s="40"/>
      <c r="C35" s="105"/>
      <c r="D35" s="109"/>
      <c r="E35" s="74"/>
      <c r="F35" s="71"/>
      <c r="G35" s="74"/>
      <c r="H35" s="72"/>
      <c r="I35" s="72"/>
    </row>
    <row r="36" spans="1:9" s="2" customFormat="1" ht="23.25" customHeight="1">
      <c r="A36" s="37"/>
      <c r="B36" s="41"/>
      <c r="C36" s="106"/>
      <c r="D36" s="110"/>
      <c r="E36" s="75"/>
      <c r="F36" s="71"/>
      <c r="G36" s="75"/>
      <c r="H36" s="72"/>
      <c r="I36" s="72"/>
    </row>
    <row r="37" spans="1:9" ht="20.149999999999999" customHeight="1">
      <c r="A37" s="30" t="s">
        <v>51</v>
      </c>
      <c r="B37" s="26">
        <f>AND!B37</f>
        <v>260609</v>
      </c>
      <c r="C37" s="107">
        <f>AND!C37</f>
        <v>0</v>
      </c>
      <c r="D37" s="99">
        <f>B37*E$2</f>
        <v>1342.13635</v>
      </c>
      <c r="E37" s="64">
        <f>C37*E$2</f>
        <v>0</v>
      </c>
      <c r="F37" s="63"/>
      <c r="G37" s="64">
        <f>E37/4</f>
        <v>0</v>
      </c>
    </row>
    <row r="38" spans="1:9" ht="20.149999999999999" customHeight="1">
      <c r="A38" s="30" t="s">
        <v>47</v>
      </c>
      <c r="B38" s="26">
        <f>AND!B38</f>
        <v>0</v>
      </c>
      <c r="C38" s="107">
        <f>AND!C38</f>
        <v>0</v>
      </c>
      <c r="D38" s="99">
        <f t="shared" ref="D38:E39" si="6">B38*$E$2</f>
        <v>0</v>
      </c>
      <c r="E38" s="64">
        <f t="shared" si="6"/>
        <v>0</v>
      </c>
      <c r="F38" s="63"/>
      <c r="G38" s="64">
        <f t="shared" ref="G38:G39" si="7">E38/4</f>
        <v>0</v>
      </c>
    </row>
    <row r="39" spans="1:9" ht="20.149999999999999" customHeight="1">
      <c r="A39" s="30" t="s">
        <v>49</v>
      </c>
      <c r="B39" s="26">
        <f>AND!B39</f>
        <v>0</v>
      </c>
      <c r="C39" s="107">
        <f>AND!C39</f>
        <v>0</v>
      </c>
      <c r="D39" s="99">
        <f t="shared" si="6"/>
        <v>0</v>
      </c>
      <c r="E39" s="64">
        <f t="shared" si="6"/>
        <v>0</v>
      </c>
      <c r="F39" s="63"/>
      <c r="G39" s="64">
        <f t="shared" si="7"/>
        <v>0</v>
      </c>
    </row>
    <row r="40" spans="1:9" ht="20.149999999999999" customHeight="1" thickBot="1">
      <c r="A40" s="38"/>
      <c r="B40" s="12"/>
      <c r="C40" s="108"/>
      <c r="D40" s="96"/>
      <c r="E40" s="67"/>
      <c r="F40" s="63"/>
      <c r="G40" s="67"/>
    </row>
    <row r="41" spans="1:9" s="2" customFormat="1" ht="20.149999999999999" customHeight="1" thickBot="1">
      <c r="A41" s="35" t="s">
        <v>29</v>
      </c>
      <c r="B41" s="111">
        <f>SUM(B37:B40)</f>
        <v>260609</v>
      </c>
      <c r="C41" s="76">
        <f>AND!C41</f>
        <v>0</v>
      </c>
      <c r="D41" s="77">
        <f>SUM(D37:D40)</f>
        <v>1342.13635</v>
      </c>
      <c r="E41" s="78">
        <f>SUM(E37:E40)</f>
        <v>0</v>
      </c>
      <c r="F41" s="63"/>
      <c r="G41" s="78">
        <f>SUM(G37:G40)</f>
        <v>0</v>
      </c>
      <c r="H41" s="72"/>
      <c r="I41" s="14"/>
    </row>
    <row r="42" spans="1:9" ht="16.5" thickBot="1">
      <c r="A42" s="42" t="s">
        <v>30</v>
      </c>
      <c r="B42" s="13">
        <f>B34+B41</f>
        <v>1473979.3779781868</v>
      </c>
      <c r="C42" s="79">
        <f>AND!C42</f>
        <v>1210229.5738315978</v>
      </c>
      <c r="D42" s="112">
        <f>D34+D41</f>
        <v>7590.9937965876625</v>
      </c>
      <c r="E42" s="80">
        <f>E34+E41</f>
        <v>6232.682305232729</v>
      </c>
      <c r="F42" s="81"/>
      <c r="G42" s="80">
        <f>G34+G41</f>
        <v>1558.1705763081823</v>
      </c>
    </row>
    <row r="43" spans="1:9" ht="16.5" thickBot="1">
      <c r="I43" s="72"/>
    </row>
    <row r="44" spans="1:9" ht="16.5" thickBot="1">
      <c r="A44" s="15"/>
      <c r="E44" s="82">
        <f>ROUND(E42,0)</f>
        <v>6233</v>
      </c>
      <c r="G44" s="82">
        <f>E44/4</f>
        <v>1558.25</v>
      </c>
    </row>
    <row r="45" spans="1:9">
      <c r="A45" s="16"/>
    </row>
    <row r="46" spans="1:9">
      <c r="A46" s="16"/>
    </row>
  </sheetData>
  <mergeCells count="2">
    <mergeCell ref="B1:C1"/>
    <mergeCell ref="D1:E1"/>
  </mergeCells>
  <phoneticPr fontId="2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8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46"/>
  <sheetViews>
    <sheetView showGridLines="0" topLeftCell="A25" workbookViewId="0">
      <selection activeCell="J4" sqref="J4"/>
    </sheetView>
  </sheetViews>
  <sheetFormatPr defaultColWidth="11" defaultRowHeight="16"/>
  <cols>
    <col min="1" max="1" width="76.453125" style="14" customWidth="1"/>
    <col min="2" max="3" width="12.1796875" style="14" customWidth="1"/>
    <col min="4" max="4" width="14.453125" style="14" customWidth="1"/>
    <col min="5" max="5" width="12.1796875" style="14" customWidth="1"/>
    <col min="6" max="6" width="4.26953125" style="14" customWidth="1"/>
    <col min="7" max="7" width="12.1796875" style="14" customWidth="1"/>
    <col min="8" max="8" width="3" style="14" customWidth="1"/>
    <col min="9" max="9" width="11.81640625" style="14" customWidth="1"/>
    <col min="10" max="10" width="3.26953125" style="1" customWidth="1"/>
    <col min="11" max="16384" width="11" style="1"/>
  </cols>
  <sheetData>
    <row r="1" spans="1:9">
      <c r="A1" s="17"/>
      <c r="B1" s="120" t="s">
        <v>31</v>
      </c>
      <c r="C1" s="123"/>
      <c r="D1" s="120" t="s">
        <v>32</v>
      </c>
      <c r="E1" s="123"/>
      <c r="G1" s="5"/>
      <c r="I1" s="43" t="s">
        <v>0</v>
      </c>
    </row>
    <row r="2" spans="1:9">
      <c r="A2" s="19" t="s">
        <v>55</v>
      </c>
      <c r="B2" s="89"/>
      <c r="C2" s="44"/>
      <c r="D2" s="45" t="s">
        <v>44</v>
      </c>
      <c r="E2" s="46">
        <v>5.1000000000000004E-3</v>
      </c>
      <c r="F2" s="47"/>
      <c r="G2" s="48"/>
      <c r="I2" s="49" t="s">
        <v>1</v>
      </c>
    </row>
    <row r="3" spans="1:9">
      <c r="A3" s="19" t="s">
        <v>2</v>
      </c>
      <c r="B3" s="52" t="s">
        <v>3</v>
      </c>
      <c r="C3" s="51" t="s">
        <v>3</v>
      </c>
      <c r="D3" s="52" t="s">
        <v>3</v>
      </c>
      <c r="E3" s="51" t="s">
        <v>3</v>
      </c>
      <c r="F3" s="50"/>
      <c r="G3" s="8" t="s">
        <v>34</v>
      </c>
      <c r="I3" s="49" t="s">
        <v>53</v>
      </c>
    </row>
    <row r="4" spans="1:9">
      <c r="A4" s="19" t="s">
        <v>4</v>
      </c>
      <c r="B4" s="52"/>
      <c r="C4" s="51"/>
      <c r="D4" s="52"/>
      <c r="E4" s="51"/>
      <c r="F4" s="50"/>
      <c r="G4" s="8" t="s">
        <v>35</v>
      </c>
      <c r="I4" s="53" t="s">
        <v>54</v>
      </c>
    </row>
    <row r="5" spans="1:9" ht="16.5" thickBot="1">
      <c r="A5" s="20"/>
      <c r="B5" s="90" t="s">
        <v>50</v>
      </c>
      <c r="C5" s="54" t="s">
        <v>52</v>
      </c>
      <c r="D5" s="90" t="s">
        <v>50</v>
      </c>
      <c r="E5" s="54" t="s">
        <v>52</v>
      </c>
      <c r="F5" s="55"/>
      <c r="G5" s="9" t="s">
        <v>52</v>
      </c>
      <c r="I5" s="92" t="s">
        <v>5</v>
      </c>
    </row>
    <row r="6" spans="1:9">
      <c r="A6" s="21"/>
      <c r="B6" s="25" t="s">
        <v>6</v>
      </c>
      <c r="C6" s="85" t="s">
        <v>6</v>
      </c>
      <c r="D6" s="25" t="s">
        <v>6</v>
      </c>
      <c r="E6" s="85" t="s">
        <v>6</v>
      </c>
      <c r="F6" s="56"/>
      <c r="G6" s="85" t="s">
        <v>6</v>
      </c>
      <c r="I6" s="97"/>
    </row>
    <row r="7" spans="1:9" ht="20.149999999999999" customHeight="1">
      <c r="A7" s="22" t="s">
        <v>7</v>
      </c>
      <c r="B7" s="6"/>
      <c r="C7" s="57"/>
      <c r="D7" s="6"/>
      <c r="E7" s="57"/>
      <c r="F7" s="56"/>
      <c r="G7" s="57"/>
      <c r="I7" s="58"/>
    </row>
    <row r="8" spans="1:9" ht="30" customHeight="1">
      <c r="A8" s="23" t="s">
        <v>8</v>
      </c>
      <c r="B8" s="26">
        <f>AND!B8</f>
        <v>55211.395080622184</v>
      </c>
      <c r="C8" s="93">
        <f>AND!C8</f>
        <v>109759.08047242957</v>
      </c>
      <c r="D8" s="95">
        <f>B8*E2</f>
        <v>281.57811491117315</v>
      </c>
      <c r="E8" s="61">
        <f>C8*E2</f>
        <v>559.77131040939082</v>
      </c>
      <c r="F8" s="60"/>
      <c r="G8" s="61">
        <f>E8/4</f>
        <v>139.94282760234771</v>
      </c>
      <c r="I8" s="62">
        <f>(C8-B8)/B8</f>
        <v>0.98797875533038759</v>
      </c>
    </row>
    <row r="9" spans="1:9" ht="12.75" customHeight="1" thickBot="1">
      <c r="A9" s="24"/>
      <c r="B9" s="27"/>
      <c r="C9" s="94"/>
      <c r="D9" s="96"/>
      <c r="E9" s="67"/>
      <c r="F9" s="63"/>
      <c r="G9" s="67"/>
      <c r="I9" s="65"/>
    </row>
    <row r="10" spans="1:9" ht="8.25" customHeight="1">
      <c r="A10" s="28"/>
      <c r="B10" s="32"/>
      <c r="C10" s="59"/>
      <c r="D10" s="98"/>
      <c r="E10" s="100"/>
      <c r="F10" s="63"/>
      <c r="G10" s="100"/>
      <c r="I10" s="101"/>
    </row>
    <row r="11" spans="1:9" ht="20.149999999999999" customHeight="1">
      <c r="A11" s="29" t="s">
        <v>9</v>
      </c>
      <c r="B11" s="26"/>
      <c r="C11" s="59"/>
      <c r="D11" s="99"/>
      <c r="E11" s="64"/>
      <c r="F11" s="63"/>
      <c r="G11" s="64"/>
      <c r="I11" s="62"/>
    </row>
    <row r="12" spans="1:9" ht="20.149999999999999" customHeight="1">
      <c r="A12" s="30" t="s">
        <v>10</v>
      </c>
      <c r="B12" s="26">
        <f>AND!B12</f>
        <v>28835</v>
      </c>
      <c r="C12" s="59">
        <f>AND!C12</f>
        <v>31904</v>
      </c>
      <c r="D12" s="99">
        <f t="shared" ref="D12:D17" si="0">B12*E$2</f>
        <v>147.05850000000001</v>
      </c>
      <c r="E12" s="64">
        <f t="shared" ref="E12:E17" si="1">C12*E$2</f>
        <v>162.71040000000002</v>
      </c>
      <c r="F12" s="63"/>
      <c r="G12" s="64">
        <f t="shared" ref="G12:G17" si="2">E12/4</f>
        <v>40.677600000000005</v>
      </c>
      <c r="I12" s="62"/>
    </row>
    <row r="13" spans="1:9" ht="20.149999999999999" customHeight="1">
      <c r="A13" s="30" t="s">
        <v>11</v>
      </c>
      <c r="B13" s="26">
        <f>AND!B13</f>
        <v>0</v>
      </c>
      <c r="C13" s="59">
        <f>AND!C13</f>
        <v>0</v>
      </c>
      <c r="D13" s="99">
        <f t="shared" si="0"/>
        <v>0</v>
      </c>
      <c r="E13" s="64">
        <f t="shared" si="1"/>
        <v>0</v>
      </c>
      <c r="F13" s="63"/>
      <c r="G13" s="64">
        <f t="shared" si="2"/>
        <v>0</v>
      </c>
      <c r="I13" s="62"/>
    </row>
    <row r="14" spans="1:9" ht="20.149999999999999" customHeight="1">
      <c r="A14" s="30" t="s">
        <v>13</v>
      </c>
      <c r="B14" s="26">
        <f>AND!B14</f>
        <v>12577.843200000001</v>
      </c>
      <c r="C14" s="59">
        <f>AND!C14</f>
        <v>17000</v>
      </c>
      <c r="D14" s="99">
        <f t="shared" si="0"/>
        <v>64.147000320000004</v>
      </c>
      <c r="E14" s="64">
        <f t="shared" si="1"/>
        <v>86.7</v>
      </c>
      <c r="F14" s="63"/>
      <c r="G14" s="64">
        <f t="shared" si="2"/>
        <v>21.675000000000001</v>
      </c>
      <c r="I14" s="62"/>
    </row>
    <row r="15" spans="1:9" ht="20.149999999999999" customHeight="1">
      <c r="A15" s="30" t="s">
        <v>14</v>
      </c>
      <c r="B15" s="26">
        <f>AND!B15</f>
        <v>155403.07815708042</v>
      </c>
      <c r="C15" s="59">
        <f>AND!C15</f>
        <v>169647.78519427343</v>
      </c>
      <c r="D15" s="99">
        <f t="shared" si="0"/>
        <v>792.55569860111018</v>
      </c>
      <c r="E15" s="64">
        <f t="shared" si="1"/>
        <v>865.20370449079451</v>
      </c>
      <c r="F15" s="63"/>
      <c r="G15" s="64">
        <f t="shared" si="2"/>
        <v>216.30092612269863</v>
      </c>
      <c r="I15" s="62"/>
    </row>
    <row r="16" spans="1:9" ht="20.149999999999999" customHeight="1">
      <c r="A16" s="30" t="s">
        <v>15</v>
      </c>
      <c r="B16" s="26">
        <f>AND!B16</f>
        <v>75171</v>
      </c>
      <c r="C16" s="59">
        <f>AND!C16</f>
        <v>78326</v>
      </c>
      <c r="D16" s="99">
        <f t="shared" si="0"/>
        <v>383.37210000000005</v>
      </c>
      <c r="E16" s="64">
        <f t="shared" si="1"/>
        <v>399.46260000000001</v>
      </c>
      <c r="F16" s="63"/>
      <c r="G16" s="64">
        <f t="shared" si="2"/>
        <v>99.865650000000002</v>
      </c>
      <c r="I16" s="62"/>
    </row>
    <row r="17" spans="1:9" ht="20.149999999999999" customHeight="1">
      <c r="A17" s="30" t="s">
        <v>16</v>
      </c>
      <c r="B17" s="26">
        <f>AND!B17</f>
        <v>10352</v>
      </c>
      <c r="C17" s="59">
        <f>AND!C17</f>
        <v>13133</v>
      </c>
      <c r="D17" s="99">
        <f t="shared" si="0"/>
        <v>52.795200000000001</v>
      </c>
      <c r="E17" s="64">
        <f t="shared" si="1"/>
        <v>66.978300000000004</v>
      </c>
      <c r="F17" s="63"/>
      <c r="G17" s="64">
        <f t="shared" si="2"/>
        <v>16.744575000000001</v>
      </c>
      <c r="I17" s="62"/>
    </row>
    <row r="18" spans="1:9" ht="16.5" customHeight="1">
      <c r="A18" s="30"/>
      <c r="B18" s="26"/>
      <c r="C18" s="59"/>
      <c r="D18" s="99"/>
      <c r="E18" s="64"/>
      <c r="F18" s="63"/>
      <c r="G18" s="64"/>
      <c r="I18" s="62"/>
    </row>
    <row r="19" spans="1:9" ht="20.149999999999999" customHeight="1" thickBot="1">
      <c r="A19" s="31" t="s">
        <v>17</v>
      </c>
      <c r="B19" s="27">
        <f>AND!B19</f>
        <v>282338.92135708046</v>
      </c>
      <c r="C19" s="59">
        <f>AND!C19</f>
        <v>310010.78519427346</v>
      </c>
      <c r="D19" s="96">
        <f>SUM(D12:D18)</f>
        <v>1439.9284989211103</v>
      </c>
      <c r="E19" s="67">
        <f>SUM(E12:E18)</f>
        <v>1581.0550044907945</v>
      </c>
      <c r="F19" s="63"/>
      <c r="G19" s="67">
        <f>SUM(G12:G18)</f>
        <v>395.26375112269864</v>
      </c>
      <c r="I19" s="65">
        <f>(C19-B19)/B19</f>
        <v>9.8009384268333888E-2</v>
      </c>
    </row>
    <row r="20" spans="1:9" ht="17.25" customHeight="1">
      <c r="A20" s="28"/>
      <c r="B20" s="32"/>
      <c r="C20" s="102"/>
      <c r="D20" s="98"/>
      <c r="E20" s="100"/>
      <c r="F20" s="63"/>
      <c r="G20" s="100"/>
      <c r="I20" s="101"/>
    </row>
    <row r="21" spans="1:9" ht="20.149999999999999" customHeight="1">
      <c r="A21" s="29" t="s">
        <v>18</v>
      </c>
      <c r="B21" s="26"/>
      <c r="C21" s="93"/>
      <c r="D21" s="99"/>
      <c r="E21" s="64"/>
      <c r="F21" s="63"/>
      <c r="G21" s="64"/>
      <c r="I21" s="62"/>
    </row>
    <row r="22" spans="1:9" ht="20.149999999999999" customHeight="1">
      <c r="A22" s="30" t="s">
        <v>19</v>
      </c>
      <c r="B22" s="26">
        <f>AND!B22</f>
        <v>23583</v>
      </c>
      <c r="C22" s="93">
        <f>AND!C22</f>
        <v>23270</v>
      </c>
      <c r="D22" s="99">
        <f t="shared" ref="D22:D27" si="3">B22*E$2</f>
        <v>120.27330000000001</v>
      </c>
      <c r="E22" s="64">
        <f t="shared" ref="E22:E27" si="4">C22*E$2</f>
        <v>118.67700000000001</v>
      </c>
      <c r="F22" s="63"/>
      <c r="G22" s="64">
        <f t="shared" ref="G22:G27" si="5">E22/4</f>
        <v>29.669250000000002</v>
      </c>
      <c r="I22" s="62"/>
    </row>
    <row r="23" spans="1:9" ht="19.5" customHeight="1">
      <c r="A23" s="30" t="s">
        <v>20</v>
      </c>
      <c r="B23" s="26">
        <f>AND!B23</f>
        <v>267436.88483242743</v>
      </c>
      <c r="C23" s="93">
        <f>AND!C23</f>
        <v>137034.67976489483</v>
      </c>
      <c r="D23" s="99">
        <f t="shared" si="3"/>
        <v>1363.92811264538</v>
      </c>
      <c r="E23" s="64">
        <f t="shared" si="4"/>
        <v>698.87686680096363</v>
      </c>
      <c r="F23" s="63"/>
      <c r="G23" s="64">
        <f t="shared" si="5"/>
        <v>174.71921670024091</v>
      </c>
      <c r="I23" s="62"/>
    </row>
    <row r="24" spans="1:9" ht="20.149999999999999" customHeight="1">
      <c r="A24" s="30" t="s">
        <v>21</v>
      </c>
      <c r="B24" s="26">
        <f>AND!B24</f>
        <v>32133</v>
      </c>
      <c r="C24" s="93">
        <f>AND!C24</f>
        <v>32760</v>
      </c>
      <c r="D24" s="99">
        <f t="shared" si="3"/>
        <v>163.87830000000002</v>
      </c>
      <c r="E24" s="64">
        <f t="shared" si="4"/>
        <v>167.07600000000002</v>
      </c>
      <c r="F24" s="63"/>
      <c r="G24" s="64">
        <f t="shared" si="5"/>
        <v>41.769000000000005</v>
      </c>
      <c r="I24" s="62"/>
    </row>
    <row r="25" spans="1:9" ht="20.149999999999999" customHeight="1">
      <c r="A25" s="30" t="s">
        <v>22</v>
      </c>
      <c r="B25" s="26">
        <f>AND!B25</f>
        <v>52257.733715492985</v>
      </c>
      <c r="C25" s="93">
        <f>AND!C25</f>
        <v>63938.028399999981</v>
      </c>
      <c r="D25" s="99">
        <f t="shared" si="3"/>
        <v>266.51444194901421</v>
      </c>
      <c r="E25" s="64">
        <f t="shared" si="4"/>
        <v>326.0839448399999</v>
      </c>
      <c r="F25" s="63"/>
      <c r="G25" s="64">
        <f t="shared" si="5"/>
        <v>81.520986209999975</v>
      </c>
      <c r="I25" s="62"/>
    </row>
    <row r="26" spans="1:9" ht="18.75" customHeight="1">
      <c r="A26" s="33" t="s">
        <v>23</v>
      </c>
      <c r="B26" s="26">
        <f>AND!B26</f>
        <v>85498.583738677655</v>
      </c>
      <c r="C26" s="93">
        <f>AND!C26</f>
        <v>86950</v>
      </c>
      <c r="D26" s="99">
        <f t="shared" si="3"/>
        <v>436.04277706725605</v>
      </c>
      <c r="E26" s="64">
        <f t="shared" si="4"/>
        <v>443.44500000000005</v>
      </c>
      <c r="F26" s="63"/>
      <c r="G26" s="64">
        <f t="shared" si="5"/>
        <v>110.86125000000001</v>
      </c>
      <c r="I26" s="62"/>
    </row>
    <row r="27" spans="1:9" ht="20.149999999999999" customHeight="1">
      <c r="A27" s="30" t="s">
        <v>24</v>
      </c>
      <c r="B27" s="26">
        <f>AND!B27</f>
        <v>399830.8592538861</v>
      </c>
      <c r="C27" s="93">
        <f>AND!C27</f>
        <v>431975</v>
      </c>
      <c r="D27" s="99">
        <f t="shared" si="3"/>
        <v>2039.1373821948193</v>
      </c>
      <c r="E27" s="64">
        <f t="shared" si="4"/>
        <v>2203.0725000000002</v>
      </c>
      <c r="F27" s="63"/>
      <c r="G27" s="64">
        <f t="shared" si="5"/>
        <v>550.76812500000005</v>
      </c>
      <c r="I27" s="62"/>
    </row>
    <row r="28" spans="1:9" ht="10.5" customHeight="1">
      <c r="A28" s="30"/>
      <c r="B28" s="26"/>
      <c r="C28" s="93"/>
      <c r="D28" s="99"/>
      <c r="E28" s="64"/>
      <c r="F28" s="63"/>
      <c r="G28" s="64"/>
      <c r="I28" s="62"/>
    </row>
    <row r="29" spans="1:9" ht="20.149999999999999" customHeight="1" thickBot="1">
      <c r="A29" s="31" t="s">
        <v>17</v>
      </c>
      <c r="B29" s="27">
        <f>AND!B29</f>
        <v>860740.0615404842</v>
      </c>
      <c r="C29" s="94">
        <f>AND!C29</f>
        <v>775927.70816489484</v>
      </c>
      <c r="D29" s="96">
        <f>SUM(D22:D28)</f>
        <v>4389.7743138564692</v>
      </c>
      <c r="E29" s="67">
        <f>SUM(E22:E28)</f>
        <v>3957.2313116409637</v>
      </c>
      <c r="F29" s="63"/>
      <c r="G29" s="67">
        <f>SUM(G22:G28)</f>
        <v>989.30782791024092</v>
      </c>
      <c r="I29" s="65">
        <f>(C29-B29)/B29</f>
        <v>-9.8534223240171886E-2</v>
      </c>
    </row>
    <row r="30" spans="1:9" ht="12" customHeight="1">
      <c r="A30" s="28"/>
      <c r="B30" s="32"/>
      <c r="C30" s="59"/>
      <c r="D30" s="98"/>
      <c r="E30" s="100"/>
      <c r="F30" s="63"/>
      <c r="G30" s="100"/>
      <c r="I30" s="97"/>
    </row>
    <row r="31" spans="1:9" ht="20.149999999999999" customHeight="1">
      <c r="A31" s="29" t="s">
        <v>25</v>
      </c>
      <c r="B31" s="26"/>
      <c r="C31" s="59"/>
      <c r="D31" s="99"/>
      <c r="E31" s="64"/>
      <c r="F31" s="63"/>
      <c r="G31" s="64"/>
      <c r="I31" s="58"/>
    </row>
    <row r="32" spans="1:9" ht="20.149999999999999" customHeight="1">
      <c r="A32" s="30" t="s">
        <v>26</v>
      </c>
      <c r="B32" s="26">
        <f>AND!B32</f>
        <v>15080</v>
      </c>
      <c r="C32" s="59">
        <f>AND!C32</f>
        <v>14532</v>
      </c>
      <c r="D32" s="99">
        <f>B32*E$2</f>
        <v>76.908000000000001</v>
      </c>
      <c r="E32" s="64">
        <f>C32*E$2</f>
        <v>74.113200000000006</v>
      </c>
      <c r="F32" s="63"/>
      <c r="G32" s="64">
        <f>E32/4</f>
        <v>18.528300000000002</v>
      </c>
      <c r="I32" s="62">
        <f>(C32-B32)/B32</f>
        <v>-3.6339522546419097E-2</v>
      </c>
    </row>
    <row r="33" spans="1:9" ht="10.5" customHeight="1" thickBot="1">
      <c r="A33" s="34"/>
      <c r="B33" s="12"/>
      <c r="C33" s="66"/>
      <c r="D33" s="96"/>
      <c r="E33" s="67"/>
      <c r="F33" s="63"/>
      <c r="G33" s="67"/>
      <c r="I33" s="103"/>
    </row>
    <row r="34" spans="1:9" s="2" customFormat="1" ht="19.5" customHeight="1" thickBot="1">
      <c r="A34" s="35" t="s">
        <v>27</v>
      </c>
      <c r="B34" s="104">
        <f>B8+B19+B29+B32</f>
        <v>1213370.3779781868</v>
      </c>
      <c r="C34" s="68">
        <f>AND!C34</f>
        <v>1210229.5738315978</v>
      </c>
      <c r="D34" s="69">
        <f>D8+D19+D29+D32</f>
        <v>6188.1889276887532</v>
      </c>
      <c r="E34" s="70">
        <f>E8+E19+E29+E32</f>
        <v>6172.1708265411489</v>
      </c>
      <c r="F34" s="71"/>
      <c r="G34" s="70">
        <f>G8+G19+G29+G32</f>
        <v>1543.0427066352872</v>
      </c>
      <c r="H34" s="72"/>
      <c r="I34" s="73">
        <f>(C34-B34)/B34</f>
        <v>-2.5884958159457195E-3</v>
      </c>
    </row>
    <row r="35" spans="1:9" s="2" customFormat="1" ht="23.25" customHeight="1">
      <c r="A35" s="36" t="s">
        <v>28</v>
      </c>
      <c r="B35" s="40"/>
      <c r="C35" s="105"/>
      <c r="D35" s="109"/>
      <c r="E35" s="74"/>
      <c r="F35" s="71"/>
      <c r="G35" s="74"/>
      <c r="H35" s="72"/>
      <c r="I35" s="72"/>
    </row>
    <row r="36" spans="1:9" s="2" customFormat="1" ht="23.25" customHeight="1">
      <c r="A36" s="37"/>
      <c r="B36" s="41"/>
      <c r="C36" s="106"/>
      <c r="D36" s="110"/>
      <c r="E36" s="75"/>
      <c r="F36" s="71"/>
      <c r="G36" s="75"/>
      <c r="H36" s="72"/>
      <c r="I36" s="72"/>
    </row>
    <row r="37" spans="1:9" ht="20.149999999999999" customHeight="1">
      <c r="A37" s="30" t="s">
        <v>51</v>
      </c>
      <c r="B37" s="26">
        <f>AND!B37</f>
        <v>260609</v>
      </c>
      <c r="C37" s="107">
        <f>AND!C37</f>
        <v>0</v>
      </c>
      <c r="D37" s="99">
        <f>B37*E$2</f>
        <v>1329.1059</v>
      </c>
      <c r="E37" s="64">
        <f>C37*E$2</f>
        <v>0</v>
      </c>
      <c r="F37" s="63"/>
      <c r="G37" s="64">
        <f>E37/4</f>
        <v>0</v>
      </c>
    </row>
    <row r="38" spans="1:9" ht="20.149999999999999" customHeight="1">
      <c r="A38" s="30" t="s">
        <v>47</v>
      </c>
      <c r="B38" s="26">
        <f>AND!B38</f>
        <v>0</v>
      </c>
      <c r="C38" s="107">
        <f>AND!C38</f>
        <v>0</v>
      </c>
      <c r="D38" s="99">
        <f t="shared" ref="D38:E39" si="6">B38*$E$2</f>
        <v>0</v>
      </c>
      <c r="E38" s="64">
        <f t="shared" si="6"/>
        <v>0</v>
      </c>
      <c r="F38" s="63"/>
      <c r="G38" s="64">
        <f t="shared" ref="G38:G39" si="7">E38/4</f>
        <v>0</v>
      </c>
    </row>
    <row r="39" spans="1:9" ht="20.149999999999999" customHeight="1">
      <c r="A39" s="30" t="s">
        <v>49</v>
      </c>
      <c r="B39" s="26">
        <f>AND!B39</f>
        <v>0</v>
      </c>
      <c r="C39" s="107">
        <f>AND!C39</f>
        <v>0</v>
      </c>
      <c r="D39" s="99">
        <f t="shared" si="6"/>
        <v>0</v>
      </c>
      <c r="E39" s="64">
        <f t="shared" si="6"/>
        <v>0</v>
      </c>
      <c r="F39" s="63"/>
      <c r="G39" s="64">
        <f t="shared" si="7"/>
        <v>0</v>
      </c>
    </row>
    <row r="40" spans="1:9" ht="20.149999999999999" customHeight="1" thickBot="1">
      <c r="A40" s="38"/>
      <c r="B40" s="12"/>
      <c r="C40" s="108"/>
      <c r="D40" s="96"/>
      <c r="E40" s="67"/>
      <c r="F40" s="63"/>
      <c r="G40" s="67"/>
    </row>
    <row r="41" spans="1:9" s="2" customFormat="1" ht="20.149999999999999" customHeight="1" thickBot="1">
      <c r="A41" s="35" t="s">
        <v>29</v>
      </c>
      <c r="B41" s="111">
        <f>SUM(B37:B40)</f>
        <v>260609</v>
      </c>
      <c r="C41" s="76">
        <f>AND!C41</f>
        <v>0</v>
      </c>
      <c r="D41" s="77">
        <f>SUM(D37:D40)</f>
        <v>1329.1059</v>
      </c>
      <c r="E41" s="78">
        <f>SUM(E37:E40)</f>
        <v>0</v>
      </c>
      <c r="F41" s="63"/>
      <c r="G41" s="78">
        <f>SUM(G37:G40)</f>
        <v>0</v>
      </c>
      <c r="H41" s="72"/>
      <c r="I41" s="14"/>
    </row>
    <row r="42" spans="1:9" ht="16.5" thickBot="1">
      <c r="A42" s="42" t="s">
        <v>30</v>
      </c>
      <c r="B42" s="13">
        <f>B34+B41</f>
        <v>1473979.3779781868</v>
      </c>
      <c r="C42" s="79">
        <f>AND!C42</f>
        <v>1210229.5738315978</v>
      </c>
      <c r="D42" s="112">
        <f>D34+D41</f>
        <v>7517.2948276887528</v>
      </c>
      <c r="E42" s="80">
        <f>E34+E41</f>
        <v>6172.1708265411489</v>
      </c>
      <c r="F42" s="81"/>
      <c r="G42" s="80">
        <f>G34+G41</f>
        <v>1543.0427066352872</v>
      </c>
    </row>
    <row r="43" spans="1:9" ht="16.5" thickBot="1">
      <c r="I43" s="72"/>
    </row>
    <row r="44" spans="1:9" ht="16.5" thickBot="1">
      <c r="A44" s="15"/>
      <c r="E44" s="82">
        <f>ROUND(E42,0)</f>
        <v>6172</v>
      </c>
      <c r="G44" s="82">
        <f>E44/4</f>
        <v>1543</v>
      </c>
    </row>
    <row r="45" spans="1:9">
      <c r="A45" s="16"/>
    </row>
    <row r="46" spans="1:9">
      <c r="A46" s="16"/>
    </row>
  </sheetData>
  <mergeCells count="2">
    <mergeCell ref="B1:C1"/>
    <mergeCell ref="D1:E1"/>
  </mergeCells>
  <phoneticPr fontId="2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8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91552AC99AD746ACA931F6FADE85AC" ma:contentTypeVersion="20" ma:contentTypeDescription="Create a new document." ma:contentTypeScope="" ma:versionID="f567aa70a65f29f3ab2bfaacf5c13465">
  <xsd:schema xmlns:xsd="http://www.w3.org/2001/XMLSchema" xmlns:xs="http://www.w3.org/2001/XMLSchema" xmlns:p="http://schemas.microsoft.com/office/2006/metadata/properties" xmlns:ns2="9531799f-03d3-4eea-9293-7da2f8eec02e" xmlns:ns3="7142fb8c-34c4-4812-9772-edce9c0f7708" targetNamespace="http://schemas.microsoft.com/office/2006/metadata/properties" ma:root="true" ma:fieldsID="f451948f55b47410cc384ff084ad3963" ns2:_="" ns3:_="">
    <xsd:import namespace="9531799f-03d3-4eea-9293-7da2f8eec02e"/>
    <xsd:import namespace="7142fb8c-34c4-4812-9772-edce9c0f77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odified0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31799f-03d3-4eea-9293-7da2f8eec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13d5854-bcb9-4b42-9a63-6204cccce6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odified0" ma:index="20" nillable="true" ma:displayName="Modified " ma:format="DateOnly" ma:internalName="Modified0">
      <xsd:simpleType>
        <xsd:restriction base="dms:DateTim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42fb8c-34c4-4812-9772-edce9c0f770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b71862d-a4a8-4b22-824a-e843a9960b35}" ma:internalName="TaxCatchAll" ma:showField="CatchAllData" ma:web="7142fb8c-34c4-4812-9772-edce9c0f77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42fb8c-34c4-4812-9772-edce9c0f7708" xsi:nil="true"/>
    <lcf76f155ced4ddcb4097134ff3c332f xmlns="9531799f-03d3-4eea-9293-7da2f8eec02e">
      <Terms xmlns="http://schemas.microsoft.com/office/infopath/2007/PartnerControls"/>
    </lcf76f155ced4ddcb4097134ff3c332f>
    <Modified0 xmlns="9531799f-03d3-4eea-9293-7da2f8eec02e" xsi:nil="true"/>
  </documentManagement>
</p:properties>
</file>

<file path=customXml/itemProps1.xml><?xml version="1.0" encoding="utf-8"?>
<ds:datastoreItem xmlns:ds="http://schemas.openxmlformats.org/officeDocument/2006/customXml" ds:itemID="{95540ADE-485B-4F63-813C-7077128ADE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2EDC23-A25A-4923-940E-7F4079A385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31799f-03d3-4eea-9293-7da2f8eec02e"/>
    <ds:schemaRef ds:uri="7142fb8c-34c4-4812-9772-edce9c0f77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1B2EB3-1391-46EE-A8EB-524C44C0325E}">
  <ds:schemaRefs>
    <ds:schemaRef ds:uri="7142fb8c-34c4-4812-9772-edce9c0f7708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9531799f-03d3-4eea-9293-7da2f8eec02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AND</vt:lpstr>
      <vt:lpstr>16</vt:lpstr>
      <vt:lpstr>19</vt:lpstr>
      <vt:lpstr>20</vt:lpstr>
      <vt:lpstr>21 80</vt:lpstr>
      <vt:lpstr>22 23 60</vt:lpstr>
      <vt:lpstr>57</vt:lpstr>
      <vt:lpstr>58</vt:lpstr>
      <vt:lpstr>76</vt:lpstr>
      <vt:lpstr>78</vt:lpstr>
      <vt:lpstr>79</vt:lpstr>
      <vt:lpstr>Flat A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Andrewes House Estimated Service Charge</dc:title>
  <dc:subject>Estimated service charges, Barbican Estate</dc:subject>
  <dc:creator>Revenues Section</dc:creator>
  <cp:keywords>Estimated service charges, Barbican Estate</cp:keywords>
  <dc:description>Estimated service charges, Barbican Estate</dc:description>
  <cp:lastModifiedBy>Powers, Noah</cp:lastModifiedBy>
  <cp:revision/>
  <cp:lastPrinted>2025-03-06T11:28:47Z</cp:lastPrinted>
  <dcterms:created xsi:type="dcterms:W3CDTF">1996-10-14T23:33:28Z</dcterms:created>
  <dcterms:modified xsi:type="dcterms:W3CDTF">2025-08-12T14:44:14Z</dcterms:modified>
  <cp:category>Estimated service charges, Barbican Estate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ca86e8-6fb5-45dd-bb08-a8d185fa5301_Enabled">
    <vt:lpwstr>true</vt:lpwstr>
  </property>
  <property fmtid="{D5CDD505-2E9C-101B-9397-08002B2CF9AE}" pid="3" name="MSIP_Label_8eca86e8-6fb5-45dd-bb08-a8d185fa5301_SetDate">
    <vt:lpwstr>2021-02-23T16:04:06Z</vt:lpwstr>
  </property>
  <property fmtid="{D5CDD505-2E9C-101B-9397-08002B2CF9AE}" pid="4" name="MSIP_Label_8eca86e8-6fb5-45dd-bb08-a8d185fa5301_Method">
    <vt:lpwstr>Standard</vt:lpwstr>
  </property>
  <property fmtid="{D5CDD505-2E9C-101B-9397-08002B2CF9AE}" pid="5" name="MSIP_Label_8eca86e8-6fb5-45dd-bb08-a8d185fa5301_Name">
    <vt:lpwstr>Official</vt:lpwstr>
  </property>
  <property fmtid="{D5CDD505-2E9C-101B-9397-08002B2CF9AE}" pid="6" name="MSIP_Label_8eca86e8-6fb5-45dd-bb08-a8d185fa5301_SiteId">
    <vt:lpwstr>9fe658cd-b3cd-4056-8519-3222ffa96be8</vt:lpwstr>
  </property>
  <property fmtid="{D5CDD505-2E9C-101B-9397-08002B2CF9AE}" pid="7" name="MSIP_Label_8eca86e8-6fb5-45dd-bb08-a8d185fa5301_ActionId">
    <vt:lpwstr>204cd0cb-fb66-4d33-b978-c5435beabf57</vt:lpwstr>
  </property>
  <property fmtid="{D5CDD505-2E9C-101B-9397-08002B2CF9AE}" pid="8" name="MSIP_Label_8eca86e8-6fb5-45dd-bb08-a8d185fa5301_ContentBits">
    <vt:lpwstr>0</vt:lpwstr>
  </property>
  <property fmtid="{D5CDD505-2E9C-101B-9397-08002B2CF9AE}" pid="9" name="ContentTypeId">
    <vt:lpwstr>0x010100F191552AC99AD746ACA931F6FADE85AC</vt:lpwstr>
  </property>
  <property fmtid="{D5CDD505-2E9C-101B-9397-08002B2CF9AE}" pid="10" name="MediaServiceImageTags">
    <vt:lpwstr/>
  </property>
</Properties>
</file>