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oflondon-my.sharepoint.com/personal/noah_powers_cityoflondon_gov_uk/Documents/Desktop/Barbican Estate Service Charge Estimates 25-26/"/>
    </mc:Choice>
  </mc:AlternateContent>
  <xr:revisionPtr revIDLastSave="24" documentId="8_{4D535613-6E88-4DEF-B542-F7FD39D4FD27}" xr6:coauthVersionLast="47" xr6:coauthVersionMax="47" xr10:uidLastSave="{0A7788B9-8F09-4638-B7E1-BEC6C78AB70E}"/>
  <bookViews>
    <workbookView xWindow="-110" yWindow="-110" windowWidth="19420" windowHeight="11500" activeTab="2" xr2:uid="{00000000-000D-0000-FFFF-FFFF00000000}"/>
  </bookViews>
  <sheets>
    <sheet name="BRA" sheetId="2" r:id="rId1"/>
    <sheet name="type 118" sheetId="3" r:id="rId2"/>
    <sheet name="type 118 (3, 7 &amp; 23)" sheetId="10" r:id="rId3"/>
    <sheet name="type 119" sheetId="4" r:id="rId4"/>
    <sheet name="type 120" sheetId="5" r:id="rId5"/>
    <sheet name="type 121" sheetId="6" r:id="rId6"/>
  </sheets>
  <externalReferences>
    <externalReference r:id="rId7"/>
    <externalReference r:id="rId8"/>
    <externalReference r:id="rId9"/>
  </externalReferences>
  <definedNames>
    <definedName name="__123Graph_A" hidden="1">'[1]annex 6 attribution to blocks '!#REF!</definedName>
    <definedName name="__123Graph_AChart1" hidden="1">'[1]annex 6 attribution to blocks '!#REF!</definedName>
    <definedName name="__123Graph_AChart10" hidden="1">'[1]annex 6 attribution to blocks '!#REF!</definedName>
    <definedName name="__123Graph_AChart11" hidden="1">'[1]annex 6 attribution to blocks '!#REF!</definedName>
    <definedName name="__123Graph_AChart12" hidden="1">'[1]annex 6 attribution to blocks '!#REF!</definedName>
    <definedName name="__123Graph_AChart13" hidden="1">'[1]annex 6 attribution to blocks '!#REF!</definedName>
    <definedName name="__123Graph_AChart14" hidden="1">'[1]annex 6 attribution to blocks '!#REF!</definedName>
    <definedName name="__123Graph_AChart15" hidden="1">'[1]annex 6 attribution to blocks '!#REF!</definedName>
    <definedName name="__123Graph_AChart16" hidden="1">'[1]annex 6 attribution to blocks '!#REF!</definedName>
    <definedName name="__123Graph_AChart17" hidden="1">'[1]annex 6 attribution to blocks '!#REF!</definedName>
    <definedName name="__123Graph_AChart18" hidden="1">'[1]annex 6 attribution to blocks '!#REF!</definedName>
    <definedName name="__123Graph_AChart19" hidden="1">'[1]annex 6 attribution to blocks '!#REF!</definedName>
    <definedName name="__123Graph_AChart2" hidden="1">'[1]annex 6 attribution to blocks '!#REF!</definedName>
    <definedName name="__123Graph_AChart20" hidden="1">'[1]annex 6 attribution to blocks '!#REF!</definedName>
    <definedName name="__123Graph_AChart21" hidden="1">'[1]annex 6 attribution to blocks '!#REF!</definedName>
    <definedName name="__123Graph_AChart3" hidden="1">'[1]annex 6 attribution to blocks '!#REF!</definedName>
    <definedName name="__123Graph_AChart4" hidden="1">'[1]annex 6 attribution to blocks '!#REF!</definedName>
    <definedName name="__123Graph_AChart5" hidden="1">'[1]annex 6 attribution to blocks '!#REF!</definedName>
    <definedName name="__123Graph_AChart6" hidden="1">'[1]annex 6 attribution to blocks '!#REF!</definedName>
    <definedName name="__123Graph_AChart7" hidden="1">'[1]annex 6 attribution to blocks '!#REF!</definedName>
    <definedName name="__123Graph_AChart8" hidden="1">'[2]annex 6 attribution to blocks '!#REF!</definedName>
    <definedName name="__123Graph_AChart9" hidden="1">'[1]annex 6 attribution to blocks '!#REF!</definedName>
    <definedName name="__123Graph_ACurrent" hidden="1">'[1]annex 6 attribution to blocks '!#REF!</definedName>
    <definedName name="__123Graph_X" hidden="1">'[1]annex 6 attribution to blocks '!#REF!</definedName>
    <definedName name="__123Graph_XChart1" hidden="1">'[1]annex 6 attribution to blocks '!#REF!</definedName>
    <definedName name="__123Graph_XChart10" hidden="1">'[1]annex 6 attribution to blocks '!#REF!</definedName>
    <definedName name="__123Graph_XChart11" hidden="1">'[1]annex 6 attribution to blocks '!#REF!</definedName>
    <definedName name="__123Graph_XChart12" hidden="1">'[1]annex 6 attribution to blocks '!#REF!</definedName>
    <definedName name="__123Graph_XChart13" hidden="1">'[1]annex 6 attribution to blocks '!#REF!</definedName>
    <definedName name="__123Graph_XChart14" hidden="1">'[1]annex 6 attribution to blocks '!#REF!</definedName>
    <definedName name="__123Graph_XChart15" hidden="1">'[1]annex 6 attribution to blocks '!#REF!</definedName>
    <definedName name="__123Graph_XChart16" hidden="1">'[1]annex 6 attribution to blocks '!#REF!</definedName>
    <definedName name="__123Graph_XChart17" hidden="1">'[1]annex 6 attribution to blocks '!#REF!</definedName>
    <definedName name="__123Graph_XChart18" hidden="1">'[1]annex 6 attribution to blocks '!#REF!</definedName>
    <definedName name="__123Graph_XChart19" hidden="1">'[1]annex 6 attribution to blocks '!#REF!</definedName>
    <definedName name="__123Graph_XChart2" hidden="1">'[1]annex 6 attribution to blocks '!#REF!</definedName>
    <definedName name="__123Graph_XChart20" hidden="1">'[1]annex 6 attribution to blocks '!#REF!</definedName>
    <definedName name="__123Graph_XChart21" hidden="1">'[1]annex 6 attribution to blocks '!#REF!</definedName>
    <definedName name="__123Graph_XChart3" hidden="1">'[1]annex 6 attribution to blocks '!#REF!</definedName>
    <definedName name="__123Graph_XChart4" hidden="1">'[1]annex 6 attribution to blocks '!#REF!</definedName>
    <definedName name="__123Graph_XChart5" hidden="1">'[1]annex 6 attribution to blocks '!#REF!</definedName>
    <definedName name="__123Graph_XChart6" hidden="1">'[1]annex 6 attribution to blocks '!#REF!</definedName>
    <definedName name="__123Graph_XChart7" hidden="1">'[1]annex 6 attribution to blocks '!#REF!</definedName>
    <definedName name="__123Graph_XChart8" hidden="1">'[2]annex 6 attribution to blocks '!#REF!</definedName>
    <definedName name="__123Graph_XChart9" hidden="1">'[1]annex 6 attribution to blocks '!#REF!</definedName>
    <definedName name="__123Graph_XCurrent" hidden="1">'[1]annex 6 attribution to blocks '!#REF!</definedName>
    <definedName name="ANDREWES" localSheetId="0">#REF!</definedName>
    <definedName name="ANDREWES" localSheetId="1">#REF!</definedName>
    <definedName name="ANDREWES" localSheetId="2">#REF!</definedName>
    <definedName name="ANDREWES" localSheetId="3">#REF!</definedName>
    <definedName name="ANDREWES" localSheetId="4">#REF!</definedName>
    <definedName name="ANDREWES" localSheetId="5">#REF!</definedName>
    <definedName name="BEN_JONSON" localSheetId="0">#REF!</definedName>
    <definedName name="BEN_JONSON" localSheetId="1">#REF!</definedName>
    <definedName name="BEN_JONSON" localSheetId="2">#REF!</definedName>
    <definedName name="BEN_JONSON" localSheetId="3">#REF!</definedName>
    <definedName name="BEN_JONSON" localSheetId="4">#REF!</definedName>
    <definedName name="BEN_JONSON" localSheetId="5">#REF!</definedName>
    <definedName name="BRANDON" localSheetId="0">#REF!</definedName>
    <definedName name="BRANDON" localSheetId="1">#REF!</definedName>
    <definedName name="BRANDON" localSheetId="2">#REF!</definedName>
    <definedName name="BRANDON" localSheetId="3">#REF!</definedName>
    <definedName name="BRANDON" localSheetId="4">#REF!</definedName>
    <definedName name="BRANDON" localSheetId="5">#REF!</definedName>
    <definedName name="BRETON" localSheetId="0">#REF!</definedName>
    <definedName name="BRETON" localSheetId="1">#REF!</definedName>
    <definedName name="BRETON" localSheetId="2">#REF!</definedName>
    <definedName name="BRETON" localSheetId="3">#REF!</definedName>
    <definedName name="BRETON" localSheetId="4">#REF!</definedName>
    <definedName name="BRETON" localSheetId="5">#REF!</definedName>
    <definedName name="BRYER" localSheetId="0">#REF!</definedName>
    <definedName name="BRYER" localSheetId="1">#REF!</definedName>
    <definedName name="BRYER" localSheetId="2">#REF!</definedName>
    <definedName name="BRYER" localSheetId="3">#REF!</definedName>
    <definedName name="BRYER" localSheetId="4">#REF!</definedName>
    <definedName name="BRYER" localSheetId="5">#REF!</definedName>
    <definedName name="BUNYAN" localSheetId="0">#REF!</definedName>
    <definedName name="BUNYAN" localSheetId="1">#REF!</definedName>
    <definedName name="BUNYAN" localSheetId="2">#REF!</definedName>
    <definedName name="BUNYAN" localSheetId="3">#REF!</definedName>
    <definedName name="BUNYAN" localSheetId="4">#REF!</definedName>
    <definedName name="BUNYAN" localSheetId="5">#REF!</definedName>
    <definedName name="CROMWELL" localSheetId="0">#REF!</definedName>
    <definedName name="CROMWELL" localSheetId="1">#REF!</definedName>
    <definedName name="CROMWELL" localSheetId="2">#REF!</definedName>
    <definedName name="CROMWELL" localSheetId="3">#REF!</definedName>
    <definedName name="CROMWELL" localSheetId="4">#REF!</definedName>
    <definedName name="CROMWELL" localSheetId="5">#REF!</definedName>
    <definedName name="DEFOE" localSheetId="0">#REF!</definedName>
    <definedName name="DEFOE" localSheetId="1">#REF!</definedName>
    <definedName name="DEFOE" localSheetId="2">#REF!</definedName>
    <definedName name="DEFOE" localSheetId="3">#REF!</definedName>
    <definedName name="DEFOE" localSheetId="4">#REF!</definedName>
    <definedName name="DEFOE" localSheetId="5">#REF!</definedName>
    <definedName name="GILBERT" localSheetId="0">#REF!</definedName>
    <definedName name="GILBERT" localSheetId="1">#REF!</definedName>
    <definedName name="GILBERT" localSheetId="2">#REF!</definedName>
    <definedName name="GILBERT" localSheetId="3">#REF!</definedName>
    <definedName name="GILBERT" localSheetId="4">#REF!</definedName>
    <definedName name="GILBERT" localSheetId="5">#REF!</definedName>
    <definedName name="ITEM" localSheetId="0">#REF!</definedName>
    <definedName name="ITEM" localSheetId="1">#REF!</definedName>
    <definedName name="ITEM" localSheetId="2">#REF!</definedName>
    <definedName name="ITEM" localSheetId="3">#REF!</definedName>
    <definedName name="ITEM" localSheetId="4">#REF!</definedName>
    <definedName name="ITEM" localSheetId="5">#REF!</definedName>
    <definedName name="J.TRUNDLE" localSheetId="0">#REF!</definedName>
    <definedName name="J.TRUNDLE" localSheetId="1">#REF!</definedName>
    <definedName name="J.TRUNDLE" localSheetId="2">#REF!</definedName>
    <definedName name="J.TRUNDLE" localSheetId="3">#REF!</definedName>
    <definedName name="J.TRUNDLE" localSheetId="4">#REF!</definedName>
    <definedName name="J.TRUNDLE" localSheetId="5">#REF!</definedName>
    <definedName name="L.JONES" localSheetId="0">#REF!</definedName>
    <definedName name="L.JONES" localSheetId="1">#REF!</definedName>
    <definedName name="L.JONES" localSheetId="2">#REF!</definedName>
    <definedName name="L.JONES" localSheetId="3">#REF!</definedName>
    <definedName name="L.JONES" localSheetId="4">#REF!</definedName>
    <definedName name="L.JONES" localSheetId="5">#REF!</definedName>
    <definedName name="LAUDERDALE" localSheetId="0">#REF!</definedName>
    <definedName name="LAUDERDALE" localSheetId="1">#REF!</definedName>
    <definedName name="LAUDERDALE" localSheetId="2">#REF!</definedName>
    <definedName name="LAUDERDALE" localSheetId="3">#REF!</definedName>
    <definedName name="LAUDERDALE" localSheetId="4">#REF!</definedName>
    <definedName name="LAUDERDALE" localSheetId="5">#REF!</definedName>
    <definedName name="MILTON" localSheetId="0">#REF!</definedName>
    <definedName name="MILTON" localSheetId="1">#REF!</definedName>
    <definedName name="MILTON" localSheetId="2">#REF!</definedName>
    <definedName name="MILTON" localSheetId="3">#REF!</definedName>
    <definedName name="MILTON" localSheetId="4">#REF!</definedName>
    <definedName name="MILTON" localSheetId="5">#REF!</definedName>
    <definedName name="MOUNTJOY" localSheetId="0">#REF!</definedName>
    <definedName name="MOUNTJOY" localSheetId="1">#REF!</definedName>
    <definedName name="MOUNTJOY" localSheetId="2">#REF!</definedName>
    <definedName name="MOUNTJOY" localSheetId="3">#REF!</definedName>
    <definedName name="MOUNTJOY" localSheetId="4">#REF!</definedName>
    <definedName name="MOUNTJOY" localSheetId="5">#REF!</definedName>
    <definedName name="SEDDON" localSheetId="0">#REF!</definedName>
    <definedName name="SEDDON" localSheetId="1">#REF!</definedName>
    <definedName name="SEDDON" localSheetId="2">#REF!</definedName>
    <definedName name="SEDDON" localSheetId="3">#REF!</definedName>
    <definedName name="SEDDON" localSheetId="4">#REF!</definedName>
    <definedName name="SEDDON" localSheetId="5">#REF!</definedName>
    <definedName name="SHAKESPEARE" localSheetId="0">#REF!</definedName>
    <definedName name="SHAKESPEARE" localSheetId="1">#REF!</definedName>
    <definedName name="SHAKESPEARE" localSheetId="2">#REF!</definedName>
    <definedName name="SHAKESPEARE" localSheetId="3">#REF!</definedName>
    <definedName name="SHAKESPEARE" localSheetId="4">#REF!</definedName>
    <definedName name="SHAKESPEARE" localSheetId="5">#REF!</definedName>
    <definedName name="SPEED" localSheetId="0">#REF!</definedName>
    <definedName name="SPEED" localSheetId="1">#REF!</definedName>
    <definedName name="SPEED" localSheetId="2">#REF!</definedName>
    <definedName name="SPEED" localSheetId="3">#REF!</definedName>
    <definedName name="SPEED" localSheetId="4">#REF!</definedName>
    <definedName name="SPEED" localSheetId="5">#REF!</definedName>
    <definedName name="THOMAS_MORE" localSheetId="0">#REF!</definedName>
    <definedName name="THOMAS_MORE" localSheetId="1">#REF!</definedName>
    <definedName name="THOMAS_MORE" localSheetId="2">#REF!</definedName>
    <definedName name="THOMAS_MORE" localSheetId="3">#REF!</definedName>
    <definedName name="THOMAS_MORE" localSheetId="4">#REF!</definedName>
    <definedName name="THOMAS_MORE" localSheetId="5">#REF!</definedName>
    <definedName name="WALLSIDE__" localSheetId="0">#REF!</definedName>
    <definedName name="WALLSIDE__" localSheetId="1">#REF!</definedName>
    <definedName name="WALLSIDE__" localSheetId="2">#REF!</definedName>
    <definedName name="WALLSIDE__" localSheetId="3">#REF!</definedName>
    <definedName name="WALLSIDE__" localSheetId="4">#REF!</definedName>
    <definedName name="WALLSIDE__" localSheetId="5">#REF!</definedName>
    <definedName name="WILLOUGHBY" localSheetId="0">#REF!</definedName>
    <definedName name="WILLOUGHBY" localSheetId="1">#REF!</definedName>
    <definedName name="WILLOUGHBY" localSheetId="2">#REF!</definedName>
    <definedName name="WILLOUGHBY" localSheetId="3">#REF!</definedName>
    <definedName name="WILLOUGHBY" localSheetId="4">#REF!</definedName>
    <definedName name="WILLOUGHBY" localSheetId="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0" l="1"/>
  <c r="D35" i="10"/>
  <c r="D38" i="10"/>
  <c r="D33" i="10"/>
  <c r="D24" i="10"/>
  <c r="D25" i="10"/>
  <c r="D26" i="10"/>
  <c r="D27" i="10"/>
  <c r="D28" i="10"/>
  <c r="D23" i="10"/>
  <c r="D13" i="10"/>
  <c r="D15" i="10"/>
  <c r="D16" i="10"/>
  <c r="D17" i="10"/>
  <c r="D18" i="10"/>
  <c r="D9" i="10"/>
  <c r="C37" i="2" l="1"/>
  <c r="B37" i="2"/>
  <c r="C32" i="2"/>
  <c r="B32" i="2"/>
  <c r="C27" i="2"/>
  <c r="B27" i="2"/>
  <c r="C26" i="2"/>
  <c r="B26" i="2"/>
  <c r="C25" i="2"/>
  <c r="B25" i="2"/>
  <c r="C24" i="2"/>
  <c r="B24" i="2"/>
  <c r="C23" i="2"/>
  <c r="B23" i="2"/>
  <c r="C22" i="2"/>
  <c r="B22" i="2"/>
  <c r="C17" i="2"/>
  <c r="B17" i="2"/>
  <c r="C16" i="2"/>
  <c r="B16" i="2"/>
  <c r="C15" i="2"/>
  <c r="B15" i="2"/>
  <c r="C14" i="2"/>
  <c r="B14" i="2"/>
  <c r="C13" i="2"/>
  <c r="B13" i="2"/>
  <c r="C12" i="2"/>
  <c r="B12" i="2"/>
  <c r="C8" i="2"/>
  <c r="B8" i="2"/>
  <c r="C25" i="10" l="1"/>
  <c r="E25" i="10" s="1"/>
  <c r="G25" i="10" s="1"/>
  <c r="C26" i="10"/>
  <c r="E26" i="10" s="1"/>
  <c r="G26" i="10" s="1"/>
  <c r="B38" i="10"/>
  <c r="C24" i="10"/>
  <c r="E24" i="10" s="1"/>
  <c r="G24" i="10" s="1"/>
  <c r="B13" i="10"/>
  <c r="B26" i="10"/>
  <c r="C27" i="10"/>
  <c r="E27" i="10" s="1"/>
  <c r="G27" i="10" s="1"/>
  <c r="B18" i="10"/>
  <c r="B23" i="10"/>
  <c r="B24" i="10"/>
  <c r="C14" i="10"/>
  <c r="E14" i="10" s="1"/>
  <c r="G14" i="10" s="1"/>
  <c r="C28" i="10"/>
  <c r="E28" i="10" s="1"/>
  <c r="C23" i="10"/>
  <c r="B9" i="10"/>
  <c r="B25" i="10"/>
  <c r="C15" i="10"/>
  <c r="E15" i="10" s="1"/>
  <c r="G15" i="10" s="1"/>
  <c r="B27" i="10"/>
  <c r="B16" i="10"/>
  <c r="B28" i="10"/>
  <c r="C17" i="10"/>
  <c r="E17" i="10" s="1"/>
  <c r="G17" i="10" s="1"/>
  <c r="C33" i="10"/>
  <c r="C9" i="10"/>
  <c r="C13" i="10"/>
  <c r="B14" i="10"/>
  <c r="B15" i="10"/>
  <c r="C16" i="10"/>
  <c r="E16" i="10" s="1"/>
  <c r="G16" i="10" s="1"/>
  <c r="B17" i="10"/>
  <c r="B33" i="10"/>
  <c r="C18" i="10"/>
  <c r="E18" i="10" s="1"/>
  <c r="G18" i="10" s="1"/>
  <c r="C38" i="10"/>
  <c r="E17" i="2"/>
  <c r="E22" i="2"/>
  <c r="E15" i="2"/>
  <c r="E27" i="2"/>
  <c r="E8" i="2"/>
  <c r="E16" i="2"/>
  <c r="E23" i="2"/>
  <c r="E12" i="2"/>
  <c r="E24" i="2"/>
  <c r="E32" i="2"/>
  <c r="E14" i="2"/>
  <c r="E26" i="2"/>
  <c r="G28" i="10" l="1"/>
  <c r="E13" i="10"/>
  <c r="C20" i="10"/>
  <c r="B40" i="10"/>
  <c r="D40" i="10"/>
  <c r="C40" i="10"/>
  <c r="E38" i="10"/>
  <c r="E9" i="10"/>
  <c r="I9" i="10"/>
  <c r="E33" i="10"/>
  <c r="G33" i="10" s="1"/>
  <c r="I33" i="10"/>
  <c r="E23" i="10"/>
  <c r="C30" i="10"/>
  <c r="B30" i="10"/>
  <c r="D30" i="10"/>
  <c r="D20" i="10"/>
  <c r="B20" i="10"/>
  <c r="B35" i="10" s="1"/>
  <c r="I30" i="10" l="1"/>
  <c r="C35" i="10"/>
  <c r="G23" i="10"/>
  <c r="G30" i="10" s="1"/>
  <c r="E30" i="10"/>
  <c r="G9" i="10"/>
  <c r="G13" i="10"/>
  <c r="G20" i="10" s="1"/>
  <c r="E20" i="10"/>
  <c r="B41" i="10"/>
  <c r="E40" i="10"/>
  <c r="G38" i="10"/>
  <c r="G40" i="10" s="1"/>
  <c r="I20" i="10"/>
  <c r="E35" i="10" l="1"/>
  <c r="E41" i="10" s="1"/>
  <c r="E43" i="10" s="1"/>
  <c r="G43" i="10" s="1"/>
  <c r="G35" i="10"/>
  <c r="G41" i="10" s="1"/>
  <c r="C41" i="10"/>
  <c r="I35" i="10"/>
  <c r="C29" i="2"/>
  <c r="C19" i="2"/>
  <c r="C34" i="2" l="1"/>
  <c r="B37" i="6"/>
  <c r="D37" i="6" s="1"/>
  <c r="B37" i="5"/>
  <c r="D37" i="5" s="1"/>
  <c r="B37" i="4"/>
  <c r="D37" i="4" s="1"/>
  <c r="B37" i="3"/>
  <c r="D37" i="3" s="1"/>
  <c r="B39" i="2"/>
  <c r="C37" i="4" l="1"/>
  <c r="E37" i="4" s="1"/>
  <c r="G37" i="4" s="1"/>
  <c r="C37" i="3" l="1"/>
  <c r="E37" i="3" s="1"/>
  <c r="G37" i="3" s="1"/>
  <c r="C37" i="6"/>
  <c r="E37" i="6" s="1"/>
  <c r="G37" i="6" s="1"/>
  <c r="C37" i="5"/>
  <c r="E37" i="5" s="1"/>
  <c r="G37" i="5" s="1"/>
  <c r="C39" i="2" l="1"/>
  <c r="C40" i="2" s="1"/>
  <c r="D39" i="5" l="1"/>
  <c r="B39" i="5"/>
  <c r="B39" i="3"/>
  <c r="D39" i="3"/>
  <c r="D39" i="4" l="1"/>
  <c r="B39" i="4"/>
  <c r="D39" i="6"/>
  <c r="B39" i="6"/>
  <c r="C39" i="4"/>
  <c r="C39" i="5"/>
  <c r="C39" i="6"/>
  <c r="C39" i="3"/>
  <c r="E39" i="4" l="1"/>
  <c r="G39" i="4"/>
  <c r="E39" i="5"/>
  <c r="G39" i="5"/>
  <c r="E39" i="6"/>
  <c r="G39" i="6"/>
  <c r="E39" i="3"/>
  <c r="G39" i="3"/>
  <c r="C32" i="4" l="1"/>
  <c r="B32" i="4"/>
  <c r="D32" i="4" s="1"/>
  <c r="C27" i="4"/>
  <c r="E27" i="4" s="1"/>
  <c r="G27" i="4" s="1"/>
  <c r="B27" i="4"/>
  <c r="D27" i="4" s="1"/>
  <c r="C26" i="6"/>
  <c r="E26" i="6" s="1"/>
  <c r="G26" i="6" s="1"/>
  <c r="B26" i="5"/>
  <c r="D26" i="5" s="1"/>
  <c r="C25" i="3"/>
  <c r="E25" i="3" s="1"/>
  <c r="G25" i="3" s="1"/>
  <c r="B25" i="4"/>
  <c r="D25" i="4" s="1"/>
  <c r="C24" i="4"/>
  <c r="E24" i="4" s="1"/>
  <c r="B24" i="4"/>
  <c r="D24" i="4" s="1"/>
  <c r="C23" i="4"/>
  <c r="E23" i="4" s="1"/>
  <c r="G23" i="4" s="1"/>
  <c r="B23" i="4"/>
  <c r="D23" i="4" s="1"/>
  <c r="B29" i="2"/>
  <c r="E29" i="2" s="1"/>
  <c r="C17" i="4"/>
  <c r="E17" i="4" s="1"/>
  <c r="G17" i="4" s="1"/>
  <c r="B17" i="4"/>
  <c r="D17" i="4" s="1"/>
  <c r="C16" i="5"/>
  <c r="E16" i="5" s="1"/>
  <c r="G16" i="5" s="1"/>
  <c r="B16" i="5"/>
  <c r="D16" i="5" s="1"/>
  <c r="C15" i="4"/>
  <c r="E15" i="4" s="1"/>
  <c r="G15" i="4" s="1"/>
  <c r="B15" i="4"/>
  <c r="D15" i="4" s="1"/>
  <c r="C14" i="3"/>
  <c r="E14" i="3" s="1"/>
  <c r="G14" i="3" s="1"/>
  <c r="B14" i="4"/>
  <c r="D14" i="4" s="1"/>
  <c r="C13" i="4"/>
  <c r="E13" i="4" s="1"/>
  <c r="G13" i="4" s="1"/>
  <c r="B13" i="4"/>
  <c r="D13" i="4" s="1"/>
  <c r="C12" i="4"/>
  <c r="E12" i="4" s="1"/>
  <c r="G12" i="4" s="1"/>
  <c r="B12" i="5"/>
  <c r="D12" i="5" s="1"/>
  <c r="C8" i="4"/>
  <c r="B8" i="4"/>
  <c r="D8" i="4" s="1"/>
  <c r="B19" i="2"/>
  <c r="E19" i="2" s="1"/>
  <c r="C26" i="4"/>
  <c r="E26" i="4" s="1"/>
  <c r="G26" i="4" s="1"/>
  <c r="C8" i="5"/>
  <c r="C22" i="5"/>
  <c r="C25" i="5"/>
  <c r="E25" i="5" s="1"/>
  <c r="G25" i="5" s="1"/>
  <c r="C27" i="5"/>
  <c r="E27" i="5" s="1"/>
  <c r="G27" i="5" s="1"/>
  <c r="C14" i="6"/>
  <c r="E14" i="6" s="1"/>
  <c r="G14" i="6" s="1"/>
  <c r="C22" i="6"/>
  <c r="E22" i="6" s="1"/>
  <c r="C25" i="6"/>
  <c r="E25" i="6" s="1"/>
  <c r="G25" i="6" s="1"/>
  <c r="C32" i="6"/>
  <c r="C32" i="3"/>
  <c r="B16" i="4"/>
  <c r="D16" i="4" s="1"/>
  <c r="E32" i="3" l="1"/>
  <c r="G32" i="3" s="1"/>
  <c r="E8" i="5"/>
  <c r="G8" i="5" s="1"/>
  <c r="E8" i="4"/>
  <c r="G8" i="4" s="1"/>
  <c r="I8" i="4"/>
  <c r="E32" i="6"/>
  <c r="G32" i="6" s="1"/>
  <c r="E32" i="4"/>
  <c r="G32" i="4" s="1"/>
  <c r="I32" i="4"/>
  <c r="C26" i="3"/>
  <c r="E26" i="3" s="1"/>
  <c r="G26" i="3" s="1"/>
  <c r="C8" i="3"/>
  <c r="C24" i="6"/>
  <c r="E24" i="6" s="1"/>
  <c r="G24" i="6" s="1"/>
  <c r="C16" i="6"/>
  <c r="E16" i="6" s="1"/>
  <c r="G16" i="6" s="1"/>
  <c r="C32" i="5"/>
  <c r="C26" i="5"/>
  <c r="E26" i="5" s="1"/>
  <c r="G26" i="5" s="1"/>
  <c r="C24" i="5"/>
  <c r="E24" i="5" s="1"/>
  <c r="G24" i="5" s="1"/>
  <c r="C17" i="5"/>
  <c r="E17" i="5" s="1"/>
  <c r="G17" i="5" s="1"/>
  <c r="C25" i="4"/>
  <c r="E25" i="4" s="1"/>
  <c r="G25" i="4" s="1"/>
  <c r="B12" i="6"/>
  <c r="D12" i="6" s="1"/>
  <c r="B24" i="5"/>
  <c r="D24" i="5" s="1"/>
  <c r="B8" i="5"/>
  <c r="D8" i="5" s="1"/>
  <c r="B14" i="5"/>
  <c r="D14" i="5" s="1"/>
  <c r="B22" i="6"/>
  <c r="D22" i="6" s="1"/>
  <c r="B26" i="4"/>
  <c r="D26" i="4" s="1"/>
  <c r="B14" i="3"/>
  <c r="D14" i="3" s="1"/>
  <c r="B16" i="6"/>
  <c r="D16" i="6" s="1"/>
  <c r="B12" i="4"/>
  <c r="B24" i="3"/>
  <c r="D24" i="3" s="1"/>
  <c r="B26" i="6"/>
  <c r="D26" i="6" s="1"/>
  <c r="B22" i="4"/>
  <c r="D22" i="4" s="1"/>
  <c r="B32" i="5"/>
  <c r="D32" i="5" s="1"/>
  <c r="B8" i="3"/>
  <c r="D8" i="3" s="1"/>
  <c r="B12" i="3"/>
  <c r="D12" i="3" s="1"/>
  <c r="B16" i="3"/>
  <c r="D16" i="3" s="1"/>
  <c r="B14" i="6"/>
  <c r="D14" i="6" s="1"/>
  <c r="B22" i="3"/>
  <c r="D22" i="3" s="1"/>
  <c r="B26" i="3"/>
  <c r="D26" i="3" s="1"/>
  <c r="B24" i="6"/>
  <c r="D24" i="6" s="1"/>
  <c r="B22" i="5"/>
  <c r="D22" i="5" s="1"/>
  <c r="B32" i="3"/>
  <c r="D32" i="3" s="1"/>
  <c r="B8" i="6"/>
  <c r="D8" i="6" s="1"/>
  <c r="B13" i="3"/>
  <c r="D13" i="3" s="1"/>
  <c r="B15" i="3"/>
  <c r="D15" i="3" s="1"/>
  <c r="B17" i="3"/>
  <c r="D17" i="3" s="1"/>
  <c r="B13" i="6"/>
  <c r="D13" i="6" s="1"/>
  <c r="B15" i="6"/>
  <c r="D15" i="6" s="1"/>
  <c r="B17" i="6"/>
  <c r="D17" i="6" s="1"/>
  <c r="B13" i="5"/>
  <c r="D13" i="5" s="1"/>
  <c r="B15" i="5"/>
  <c r="D15" i="5" s="1"/>
  <c r="B17" i="5"/>
  <c r="D17" i="5" s="1"/>
  <c r="B23" i="3"/>
  <c r="D23" i="3" s="1"/>
  <c r="B25" i="3"/>
  <c r="D25" i="3" s="1"/>
  <c r="B27" i="3"/>
  <c r="D27" i="3" s="1"/>
  <c r="B23" i="6"/>
  <c r="D23" i="6" s="1"/>
  <c r="B25" i="6"/>
  <c r="D25" i="6" s="1"/>
  <c r="B27" i="6"/>
  <c r="D27" i="6" s="1"/>
  <c r="B23" i="5"/>
  <c r="D23" i="5" s="1"/>
  <c r="B25" i="5"/>
  <c r="D25" i="5" s="1"/>
  <c r="B27" i="5"/>
  <c r="D27" i="5" s="1"/>
  <c r="B32" i="6"/>
  <c r="D32" i="6" s="1"/>
  <c r="C13" i="5"/>
  <c r="E13" i="5" s="1"/>
  <c r="G13" i="5" s="1"/>
  <c r="C16" i="4"/>
  <c r="E16" i="4" s="1"/>
  <c r="G16" i="4" s="1"/>
  <c r="C8" i="6"/>
  <c r="C14" i="5"/>
  <c r="E14" i="5" s="1"/>
  <c r="G14" i="5" s="1"/>
  <c r="C12" i="5"/>
  <c r="E12" i="5" s="1"/>
  <c r="G12" i="5" s="1"/>
  <c r="C14" i="4"/>
  <c r="E14" i="4" s="1"/>
  <c r="G14" i="4" s="1"/>
  <c r="B34" i="2"/>
  <c r="E22" i="5"/>
  <c r="G22" i="5" s="1"/>
  <c r="C27" i="3"/>
  <c r="E27" i="3" s="1"/>
  <c r="G27" i="3" s="1"/>
  <c r="C24" i="3"/>
  <c r="E24" i="3" s="1"/>
  <c r="G24" i="3" s="1"/>
  <c r="C23" i="3"/>
  <c r="E23" i="3" s="1"/>
  <c r="G23" i="3" s="1"/>
  <c r="C22" i="3"/>
  <c r="C17" i="3"/>
  <c r="E17" i="3" s="1"/>
  <c r="G17" i="3" s="1"/>
  <c r="C16" i="3"/>
  <c r="E16" i="3" s="1"/>
  <c r="G16" i="3" s="1"/>
  <c r="C15" i="3"/>
  <c r="E15" i="3" s="1"/>
  <c r="G15" i="3" s="1"/>
  <c r="C13" i="3"/>
  <c r="E13" i="3" s="1"/>
  <c r="G13" i="3" s="1"/>
  <c r="C12" i="3"/>
  <c r="C27" i="6"/>
  <c r="E27" i="6" s="1"/>
  <c r="G27" i="6" s="1"/>
  <c r="C23" i="6"/>
  <c r="C17" i="6"/>
  <c r="E17" i="6" s="1"/>
  <c r="G17" i="6" s="1"/>
  <c r="C15" i="6"/>
  <c r="E15" i="6" s="1"/>
  <c r="G15" i="6" s="1"/>
  <c r="C13" i="6"/>
  <c r="E13" i="6" s="1"/>
  <c r="G13" i="6" s="1"/>
  <c r="C12" i="6"/>
  <c r="C23" i="5"/>
  <c r="E23" i="5" s="1"/>
  <c r="G23" i="5" s="1"/>
  <c r="C15" i="5"/>
  <c r="E15" i="5" s="1"/>
  <c r="C22" i="4"/>
  <c r="G24" i="4"/>
  <c r="G22" i="6"/>
  <c r="D12" i="4" l="1"/>
  <c r="D19" i="4" s="1"/>
  <c r="B40" i="2"/>
  <c r="E34" i="2"/>
  <c r="I32" i="6"/>
  <c r="I8" i="5"/>
  <c r="I32" i="3"/>
  <c r="E32" i="5"/>
  <c r="G32" i="5" s="1"/>
  <c r="I32" i="5"/>
  <c r="E8" i="3"/>
  <c r="G8" i="3" s="1"/>
  <c r="I8" i="3"/>
  <c r="E8" i="6"/>
  <c r="G8" i="6" s="1"/>
  <c r="I8" i="6"/>
  <c r="C19" i="4"/>
  <c r="E19" i="4"/>
  <c r="D29" i="3"/>
  <c r="D19" i="5"/>
  <c r="B19" i="4"/>
  <c r="D29" i="4"/>
  <c r="D29" i="6"/>
  <c r="G19" i="4"/>
  <c r="B19" i="5"/>
  <c r="D19" i="6"/>
  <c r="D19" i="3"/>
  <c r="B29" i="4"/>
  <c r="B29" i="3"/>
  <c r="B19" i="6"/>
  <c r="B19" i="3"/>
  <c r="G29" i="5"/>
  <c r="D29" i="5"/>
  <c r="B29" i="5"/>
  <c r="B29" i="6"/>
  <c r="C29" i="4"/>
  <c r="E22" i="4"/>
  <c r="C29" i="5"/>
  <c r="E29" i="5"/>
  <c r="C19" i="5"/>
  <c r="C19" i="6"/>
  <c r="E12" i="6"/>
  <c r="E23" i="6"/>
  <c r="C29" i="6"/>
  <c r="E12" i="3"/>
  <c r="C19" i="3"/>
  <c r="C29" i="3"/>
  <c r="E22" i="3"/>
  <c r="D34" i="4" l="1"/>
  <c r="D40" i="4" s="1"/>
  <c r="I29" i="3"/>
  <c r="I29" i="6"/>
  <c r="I19" i="6"/>
  <c r="I19" i="5"/>
  <c r="I29" i="5"/>
  <c r="I29" i="4"/>
  <c r="I19" i="3"/>
  <c r="I19" i="4"/>
  <c r="B34" i="5"/>
  <c r="B40" i="5" s="1"/>
  <c r="B34" i="4"/>
  <c r="B40" i="4" s="1"/>
  <c r="D34" i="6"/>
  <c r="D40" i="6" s="1"/>
  <c r="B34" i="3"/>
  <c r="B40" i="3" s="1"/>
  <c r="D34" i="3"/>
  <c r="D40" i="3" s="1"/>
  <c r="D34" i="5"/>
  <c r="D40" i="5" s="1"/>
  <c r="C34" i="4"/>
  <c r="C34" i="5"/>
  <c r="B34" i="6"/>
  <c r="B40" i="6" s="1"/>
  <c r="E19" i="3"/>
  <c r="G12" i="3"/>
  <c r="G19" i="3" s="1"/>
  <c r="G23" i="6"/>
  <c r="G29" i="6" s="1"/>
  <c r="E29" i="6"/>
  <c r="G15" i="5"/>
  <c r="G19" i="5" s="1"/>
  <c r="G34" i="5" s="1"/>
  <c r="G40" i="5" s="1"/>
  <c r="E19" i="5"/>
  <c r="E34" i="5" s="1"/>
  <c r="E40" i="5" s="1"/>
  <c r="E42" i="5" s="1"/>
  <c r="G42" i="5" s="1"/>
  <c r="G22" i="4"/>
  <c r="G29" i="4" s="1"/>
  <c r="G34" i="4" s="1"/>
  <c r="G40" i="4" s="1"/>
  <c r="E29" i="4"/>
  <c r="E34" i="4" s="1"/>
  <c r="E40" i="4" s="1"/>
  <c r="E42" i="4" s="1"/>
  <c r="G42" i="4" s="1"/>
  <c r="G22" i="3"/>
  <c r="G29" i="3" s="1"/>
  <c r="E29" i="3"/>
  <c r="C34" i="3"/>
  <c r="C34" i="6"/>
  <c r="G12" i="6"/>
  <c r="G19" i="6" s="1"/>
  <c r="E19" i="6"/>
  <c r="C40" i="4" l="1"/>
  <c r="I34" i="4"/>
  <c r="C40" i="3"/>
  <c r="I34" i="3"/>
  <c r="C40" i="5"/>
  <c r="I34" i="5"/>
  <c r="C40" i="6"/>
  <c r="I34" i="6"/>
  <c r="E34" i="6"/>
  <c r="E40" i="6" s="1"/>
  <c r="E42" i="6" s="1"/>
  <c r="G42" i="6" s="1"/>
  <c r="G34" i="6"/>
  <c r="G40" i="6" s="1"/>
  <c r="G34" i="3"/>
  <c r="G40" i="3" s="1"/>
  <c r="E34" i="3"/>
  <c r="E40" i="3" s="1"/>
  <c r="E42" i="3" s="1"/>
  <c r="G42" i="3" l="1"/>
</calcChain>
</file>

<file path=xl/sharedStrings.xml><?xml version="1.0" encoding="utf-8"?>
<sst xmlns="http://schemas.openxmlformats.org/spreadsheetml/2006/main" count="328" uniqueCount="64">
  <si>
    <t>Brandon Mews</t>
  </si>
  <si>
    <t>ESTIMATE</t>
  </si>
  <si>
    <t>£</t>
  </si>
  <si>
    <t>Customer Care</t>
  </si>
  <si>
    <t>Estate Management</t>
  </si>
  <si>
    <t>Resident Staff - Estate%</t>
  </si>
  <si>
    <t>Furniture &amp; Fittings - Brandon Mews Cost</t>
  </si>
  <si>
    <t>Window Cleaning- Brandon Mews Contract cost</t>
  </si>
  <si>
    <t>Cleaners/Porters - No of Cleaners for Brandon Mews &amp; Estate%</t>
  </si>
  <si>
    <t>Car Park Attendants- Terrace Block %</t>
  </si>
  <si>
    <t>Sub Total</t>
  </si>
  <si>
    <t>Property Management</t>
  </si>
  <si>
    <t>Garchey Maintenance - Estate%</t>
  </si>
  <si>
    <t>General Repairs - House Cost &amp; Estate%</t>
  </si>
  <si>
    <t>Technical Services - Brandon Mews &amp; no of repairs orders</t>
  </si>
  <si>
    <t>Lift Maintenance - Brandon Mews</t>
  </si>
  <si>
    <t>Electricity (Common Parts and Lifts) -  Brandon Mews</t>
  </si>
  <si>
    <t>Heating - Brandon Mews</t>
  </si>
  <si>
    <t>Open Spaces</t>
  </si>
  <si>
    <t>Garden Maintenance - Estate %</t>
  </si>
  <si>
    <t>Total Annually Recurring Items</t>
  </si>
  <si>
    <t>Total Non-Annually Recurring Items</t>
  </si>
  <si>
    <t>TOTAL</t>
  </si>
  <si>
    <t xml:space="preserve">The proportions of the total actual cost above, attributable to your flat, are as stated in your lease. </t>
  </si>
  <si>
    <t>26 Flats (1.14% of estate costs)</t>
  </si>
  <si>
    <t>Demands</t>
  </si>
  <si>
    <t>Costs of Management and Supervision - Brandon Mews &amp; Proportion of Estate Costs</t>
  </si>
  <si>
    <t>Quarterly</t>
  </si>
  <si>
    <t>BLOCK COST</t>
  </si>
  <si>
    <t>FLAT COST</t>
  </si>
  <si>
    <t>Type 118</t>
  </si>
  <si>
    <t>Type 119</t>
  </si>
  <si>
    <t>Type 120</t>
  </si>
  <si>
    <t>Type 121</t>
  </si>
  <si>
    <t>Non-Annually Recurring Items - Major Works</t>
  </si>
  <si>
    <t>House Officer - Estate%</t>
  </si>
  <si>
    <t xml:space="preserve"> </t>
  </si>
  <si>
    <t>% change</t>
  </si>
  <si>
    <t>between</t>
  </si>
  <si>
    <t>estimate</t>
  </si>
  <si>
    <t>-</t>
  </si>
  <si>
    <t>Note</t>
  </si>
  <si>
    <t>The percentage of the block costs that should be charged to your flat is stated in your lease as 3.8000%</t>
  </si>
  <si>
    <t>However, two flats have had the car bay area demised since the percentage levels were set</t>
  </si>
  <si>
    <t>The percentage of the block costs that should be charged to your flat is stated in your lease as 3.5600%</t>
  </si>
  <si>
    <t>The percentage of the block costs that should be charged to your flat is stated in your lease as 4.1300%</t>
  </si>
  <si>
    <t>The percentage of the block costs that should be charged to your flat is stated in your lease as 3.8550%</t>
  </si>
  <si>
    <t>and the percentage for the remaining flats has therefore been reduced to reflect this.</t>
  </si>
  <si>
    <t>2023/24</t>
  </si>
  <si>
    <t>Reduced percentage  =  3.76219%</t>
  </si>
  <si>
    <t>However, you have had the car bay area demised since the percentage levels were set</t>
  </si>
  <si>
    <t>The new percentage  =  4.09386%</t>
  </si>
  <si>
    <t>However, three flats have had the car bay area demised since the percentage levels were set</t>
  </si>
  <si>
    <t>Reduced percentage  =  3.52458%</t>
  </si>
  <si>
    <t>Reduced percentage  =  4.08891%</t>
  </si>
  <si>
    <t>Reduced percentage  =  3.81664%</t>
  </si>
  <si>
    <t>2024/25</t>
  </si>
  <si>
    <t>External Redecorations - Brandon Mews cost</t>
  </si>
  <si>
    <t>ESTIMATED SERVICE COSTS 2025/26</t>
  </si>
  <si>
    <t>2025/26</t>
  </si>
  <si>
    <t>24/25 &amp;</t>
  </si>
  <si>
    <t>25/26</t>
  </si>
  <si>
    <t>Brandon Mews 26 Flats (1.14% of estate costs)</t>
  </si>
  <si>
    <t>24/25 &amp; 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</si>
</sst>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0_)"/>
    <numFmt numFmtId="166" formatCode="0.00_)"/>
    <numFmt numFmtId="167" formatCode="0.000%"/>
    <numFmt numFmtId="168" formatCode="0.00000%"/>
  </numFmts>
  <fonts count="16">
    <font>
      <sz val="10"/>
      <name val="Courier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2"/>
      <name val="Courier"/>
      <family val="3"/>
    </font>
    <font>
      <sz val="10"/>
      <name val="Courie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164" fontId="0" fillId="0" borderId="0"/>
    <xf numFmtId="0" fontId="1" fillId="0" borderId="0"/>
    <xf numFmtId="165" fontId="2" fillId="0" borderId="0"/>
    <xf numFmtId="40" fontId="3" fillId="2" borderId="0">
      <alignment horizontal="right"/>
    </xf>
    <xf numFmtId="0" fontId="4" fillId="2" borderId="1"/>
    <xf numFmtId="9" fontId="6" fillId="0" borderId="0" applyFont="0" applyFill="0" applyBorder="0" applyAlignment="0" applyProtection="0"/>
    <xf numFmtId="0" fontId="1" fillId="0" borderId="0"/>
  </cellStyleXfs>
  <cellXfs count="111">
    <xf numFmtId="164" fontId="0" fillId="0" borderId="0" xfId="0"/>
    <xf numFmtId="165" fontId="5" fillId="0" borderId="0" xfId="2" applyFont="1"/>
    <xf numFmtId="165" fontId="5" fillId="0" borderId="0" xfId="2" applyFont="1" applyAlignment="1">
      <alignment vertical="center"/>
    </xf>
    <xf numFmtId="165" fontId="8" fillId="0" borderId="3" xfId="2" applyFont="1" applyBorder="1"/>
    <xf numFmtId="165" fontId="8" fillId="0" borderId="5" xfId="2" applyFont="1" applyBorder="1"/>
    <xf numFmtId="165" fontId="8" fillId="0" borderId="5" xfId="2" applyFont="1" applyBorder="1" applyAlignment="1">
      <alignment horizontal="center"/>
    </xf>
    <xf numFmtId="165" fontId="9" fillId="0" borderId="5" xfId="2" applyFont="1" applyBorder="1" applyAlignment="1">
      <alignment horizontal="center"/>
    </xf>
    <xf numFmtId="14" fontId="9" fillId="0" borderId="7" xfId="2" applyNumberFormat="1" applyFont="1" applyBorder="1" applyAlignment="1">
      <alignment horizontal="center"/>
    </xf>
    <xf numFmtId="165" fontId="7" fillId="0" borderId="10" xfId="2" applyFont="1" applyBorder="1" applyAlignment="1">
      <alignment horizontal="right" vertical="center"/>
    </xf>
    <xf numFmtId="165" fontId="7" fillId="0" borderId="11" xfId="2" applyFont="1" applyBorder="1" applyAlignment="1">
      <alignment vertical="center"/>
    </xf>
    <xf numFmtId="165" fontId="8" fillId="0" borderId="11" xfId="2" applyFont="1" applyBorder="1"/>
    <xf numFmtId="165" fontId="7" fillId="0" borderId="10" xfId="2" applyFont="1" applyBorder="1" applyAlignment="1">
      <alignment horizontal="right"/>
    </xf>
    <xf numFmtId="165" fontId="7" fillId="0" borderId="11" xfId="2" applyFont="1" applyBorder="1"/>
    <xf numFmtId="165" fontId="10" fillId="0" borderId="0" xfId="2" applyFont="1"/>
    <xf numFmtId="165" fontId="7" fillId="0" borderId="0" xfId="2" applyFont="1" applyAlignment="1">
      <alignment horizontal="left"/>
    </xf>
    <xf numFmtId="165" fontId="10" fillId="0" borderId="0" xfId="2" applyFont="1" applyAlignment="1">
      <alignment horizontal="left"/>
    </xf>
    <xf numFmtId="165" fontId="7" fillId="0" borderId="3" xfId="2" applyFont="1" applyBorder="1"/>
    <xf numFmtId="165" fontId="7" fillId="0" borderId="5" xfId="2" applyFont="1" applyBorder="1" applyAlignment="1">
      <alignment horizontal="center"/>
    </xf>
    <xf numFmtId="165" fontId="7" fillId="0" borderId="7" xfId="2" applyFont="1" applyBorder="1"/>
    <xf numFmtId="165" fontId="10" fillId="0" borderId="3" xfId="2" applyFont="1" applyBorder="1"/>
    <xf numFmtId="165" fontId="7" fillId="0" borderId="5" xfId="2" applyFont="1" applyBorder="1"/>
    <xf numFmtId="165" fontId="10" fillId="0" borderId="5" xfId="2" applyFont="1" applyBorder="1" applyAlignment="1">
      <alignment horizontal="left" vertical="center" wrapText="1"/>
    </xf>
    <xf numFmtId="165" fontId="10" fillId="0" borderId="7" xfId="2" applyFont="1" applyBorder="1" applyAlignment="1">
      <alignment horizontal="left" wrapText="1"/>
    </xf>
    <xf numFmtId="165" fontId="8" fillId="0" borderId="3" xfId="2" applyFont="1" applyBorder="1" applyAlignment="1">
      <alignment horizontal="center"/>
    </xf>
    <xf numFmtId="165" fontId="8" fillId="0" borderId="5" xfId="2" applyFont="1" applyBorder="1" applyAlignment="1">
      <alignment vertical="center"/>
    </xf>
    <xf numFmtId="165" fontId="8" fillId="0" borderId="7" xfId="2" applyFont="1" applyBorder="1"/>
    <xf numFmtId="165" fontId="10" fillId="0" borderId="3" xfId="2" applyFont="1" applyBorder="1" applyAlignment="1">
      <alignment horizontal="left"/>
    </xf>
    <xf numFmtId="165" fontId="7" fillId="0" borderId="5" xfId="2" applyFont="1" applyBorder="1" applyAlignment="1">
      <alignment horizontal="left"/>
    </xf>
    <xf numFmtId="165" fontId="10" fillId="0" borderId="5" xfId="2" applyFont="1" applyBorder="1" applyAlignment="1">
      <alignment horizontal="left"/>
    </xf>
    <xf numFmtId="165" fontId="10" fillId="0" borderId="7" xfId="2" applyFont="1" applyBorder="1" applyAlignment="1">
      <alignment horizontal="right"/>
    </xf>
    <xf numFmtId="165" fontId="10" fillId="0" borderId="5" xfId="2" applyFont="1" applyBorder="1" applyAlignment="1">
      <alignment horizontal="left" wrapText="1"/>
    </xf>
    <xf numFmtId="165" fontId="8" fillId="0" borderId="7" xfId="2" applyFont="1" applyBorder="1" applyAlignment="1">
      <alignment vertical="center"/>
    </xf>
    <xf numFmtId="165" fontId="10" fillId="0" borderId="7" xfId="2" applyFont="1" applyBorder="1"/>
    <xf numFmtId="165" fontId="7" fillId="0" borderId="11" xfId="2" applyFont="1" applyBorder="1" applyAlignment="1">
      <alignment horizontal="right" vertical="center"/>
    </xf>
    <xf numFmtId="165" fontId="7" fillId="0" borderId="3" xfId="2" applyFont="1" applyBorder="1" applyAlignment="1">
      <alignment horizontal="left" vertical="center"/>
    </xf>
    <xf numFmtId="165" fontId="10" fillId="0" borderId="7" xfId="2" applyFont="1" applyBorder="1" applyAlignment="1">
      <alignment horizontal="left"/>
    </xf>
    <xf numFmtId="165" fontId="7" fillId="0" borderId="3" xfId="2" applyFont="1" applyBorder="1" applyAlignment="1">
      <alignment vertical="center"/>
    </xf>
    <xf numFmtId="165" fontId="14" fillId="0" borderId="3" xfId="2" applyFont="1" applyBorder="1"/>
    <xf numFmtId="165" fontId="8" fillId="0" borderId="4" xfId="2" applyFont="1" applyBorder="1"/>
    <xf numFmtId="165" fontId="8" fillId="0" borderId="8" xfId="2" applyFont="1" applyBorder="1" applyAlignment="1">
      <alignment horizontal="center"/>
    </xf>
    <xf numFmtId="165" fontId="8" fillId="0" borderId="4" xfId="2" applyFont="1" applyBorder="1" applyAlignment="1">
      <alignment horizontal="center"/>
    </xf>
    <xf numFmtId="10" fontId="8" fillId="0" borderId="0" xfId="2" applyNumberFormat="1" applyFont="1" applyAlignment="1">
      <alignment horizontal="left"/>
    </xf>
    <xf numFmtId="165" fontId="10" fillId="0" borderId="5" xfId="2" applyFont="1" applyBorder="1"/>
    <xf numFmtId="165" fontId="14" fillId="0" borderId="5" xfId="2" applyFont="1" applyBorder="1"/>
    <xf numFmtId="165" fontId="9" fillId="0" borderId="4" xfId="2" applyFont="1" applyBorder="1" applyAlignment="1">
      <alignment horizontal="center"/>
    </xf>
    <xf numFmtId="165" fontId="9" fillId="0" borderId="8" xfId="2" applyFont="1" applyBorder="1" applyAlignment="1">
      <alignment horizontal="center"/>
    </xf>
    <xf numFmtId="165" fontId="9" fillId="0" borderId="0" xfId="2" applyFont="1" applyAlignment="1">
      <alignment horizontal="center"/>
    </xf>
    <xf numFmtId="49" fontId="14" fillId="0" borderId="5" xfId="2" applyNumberFormat="1" applyFont="1" applyBorder="1"/>
    <xf numFmtId="14" fontId="9" fillId="0" borderId="6" xfId="2" applyNumberFormat="1" applyFont="1" applyBorder="1" applyAlignment="1">
      <alignment horizontal="center"/>
    </xf>
    <xf numFmtId="14" fontId="9" fillId="0" borderId="9" xfId="2" applyNumberFormat="1" applyFont="1" applyBorder="1" applyAlignment="1">
      <alignment horizontal="center"/>
    </xf>
    <xf numFmtId="165" fontId="8" fillId="0" borderId="0" xfId="2" applyFont="1" applyAlignment="1">
      <alignment horizontal="center"/>
    </xf>
    <xf numFmtId="165" fontId="8" fillId="3" borderId="5" xfId="2" applyFont="1" applyFill="1" applyBorder="1" applyAlignment="1">
      <alignment horizontal="center"/>
    </xf>
    <xf numFmtId="165" fontId="10" fillId="0" borderId="5" xfId="2" applyFont="1" applyBorder="1" applyAlignment="1">
      <alignment horizontal="center" vertical="center"/>
    </xf>
    <xf numFmtId="165" fontId="8" fillId="3" borderId="8" xfId="2" applyFont="1" applyFill="1" applyBorder="1" applyAlignment="1">
      <alignment vertical="center"/>
    </xf>
    <xf numFmtId="166" fontId="8" fillId="0" borderId="0" xfId="2" applyNumberFormat="1" applyFont="1" applyAlignment="1">
      <alignment vertical="center"/>
    </xf>
    <xf numFmtId="166" fontId="8" fillId="3" borderId="5" xfId="2" applyNumberFormat="1" applyFont="1" applyFill="1" applyBorder="1" applyAlignment="1">
      <alignment vertical="center"/>
    </xf>
    <xf numFmtId="10" fontId="10" fillId="0" borderId="5" xfId="5" applyNumberFormat="1" applyFont="1" applyBorder="1" applyAlignment="1">
      <alignment horizontal="center" vertical="center"/>
    </xf>
    <xf numFmtId="166" fontId="8" fillId="0" borderId="0" xfId="2" applyNumberFormat="1" applyFont="1"/>
    <xf numFmtId="10" fontId="10" fillId="0" borderId="7" xfId="5" applyNumberFormat="1" applyFont="1" applyBorder="1" applyAlignment="1">
      <alignment horizontal="center" vertical="center"/>
    </xf>
    <xf numFmtId="166" fontId="8" fillId="3" borderId="8" xfId="2" applyNumberFormat="1" applyFont="1" applyFill="1" applyBorder="1"/>
    <xf numFmtId="166" fontId="8" fillId="3" borderId="5" xfId="2" applyNumberFormat="1" applyFont="1" applyFill="1" applyBorder="1"/>
    <xf numFmtId="166" fontId="8" fillId="3" borderId="7" xfId="2" applyNumberFormat="1" applyFont="1" applyFill="1" applyBorder="1"/>
    <xf numFmtId="165" fontId="7" fillId="3" borderId="8" xfId="2" applyFont="1" applyFill="1" applyBorder="1" applyAlignment="1">
      <alignment vertical="center"/>
    </xf>
    <xf numFmtId="166" fontId="7" fillId="0" borderId="11" xfId="2" applyNumberFormat="1" applyFont="1" applyBorder="1" applyAlignment="1">
      <alignment vertical="center"/>
    </xf>
    <xf numFmtId="166" fontId="7" fillId="3" borderId="5" xfId="2" applyNumberFormat="1" applyFont="1" applyFill="1" applyBorder="1" applyAlignment="1">
      <alignment vertical="center"/>
    </xf>
    <xf numFmtId="166" fontId="7" fillId="0" borderId="0" xfId="2" applyNumberFormat="1" applyFont="1" applyAlignment="1">
      <alignment vertical="center"/>
    </xf>
    <xf numFmtId="166" fontId="7" fillId="3" borderId="11" xfId="2" applyNumberFormat="1" applyFont="1" applyFill="1" applyBorder="1" applyAlignment="1">
      <alignment vertical="center"/>
    </xf>
    <xf numFmtId="165" fontId="10" fillId="0" borderId="0" xfId="2" applyFont="1" applyAlignment="1">
      <alignment vertical="center"/>
    </xf>
    <xf numFmtId="10" fontId="10" fillId="0" borderId="11" xfId="5" applyNumberFormat="1" applyFont="1" applyBorder="1" applyAlignment="1">
      <alignment horizontal="center" vertical="center"/>
    </xf>
    <xf numFmtId="165" fontId="7" fillId="0" borderId="5" xfId="2" applyFont="1" applyBorder="1" applyAlignment="1">
      <alignment horizontal="left" vertical="center"/>
    </xf>
    <xf numFmtId="166" fontId="7" fillId="3" borderId="12" xfId="2" applyNumberFormat="1" applyFont="1" applyFill="1" applyBorder="1" applyAlignment="1">
      <alignment vertical="center"/>
    </xf>
    <xf numFmtId="166" fontId="7" fillId="3" borderId="3" xfId="2" applyNumberFormat="1" applyFont="1" applyFill="1" applyBorder="1" applyAlignment="1">
      <alignment vertical="center"/>
    </xf>
    <xf numFmtId="166" fontId="7" fillId="3" borderId="8" xfId="2" applyNumberFormat="1" applyFont="1" applyFill="1" applyBorder="1" applyAlignment="1">
      <alignment vertical="center"/>
    </xf>
    <xf numFmtId="165" fontId="8" fillId="3" borderId="11" xfId="2" applyFont="1" applyFill="1" applyBorder="1"/>
    <xf numFmtId="166" fontId="8" fillId="0" borderId="11" xfId="2" applyNumberFormat="1" applyFont="1" applyBorder="1"/>
    <xf numFmtId="166" fontId="8" fillId="3" borderId="11" xfId="2" applyNumberFormat="1" applyFont="1" applyFill="1" applyBorder="1"/>
    <xf numFmtId="165" fontId="7" fillId="0" borderId="11" xfId="2" applyFont="1" applyBorder="1" applyAlignment="1">
      <alignment horizontal="right"/>
    </xf>
    <xf numFmtId="165" fontId="7" fillId="3" borderId="11" xfId="2" applyFont="1" applyFill="1" applyBorder="1"/>
    <xf numFmtId="166" fontId="7" fillId="0" borderId="11" xfId="2" applyNumberFormat="1" applyFont="1" applyBorder="1"/>
    <xf numFmtId="2" fontId="7" fillId="3" borderId="11" xfId="2" applyNumberFormat="1" applyFont="1" applyFill="1" applyBorder="1"/>
    <xf numFmtId="166" fontId="7" fillId="0" borderId="0" xfId="2" applyNumberFormat="1" applyFont="1"/>
    <xf numFmtId="166" fontId="7" fillId="3" borderId="11" xfId="2" applyNumberFormat="1" applyFont="1" applyFill="1" applyBorder="1"/>
    <xf numFmtId="2" fontId="7" fillId="0" borderId="11" xfId="2" applyNumberFormat="1" applyFont="1" applyBorder="1"/>
    <xf numFmtId="2" fontId="7" fillId="0" borderId="0" xfId="2" applyNumberFormat="1" applyFont="1"/>
    <xf numFmtId="167" fontId="8" fillId="0" borderId="0" xfId="2" applyNumberFormat="1" applyFont="1" applyAlignment="1">
      <alignment horizontal="left"/>
    </xf>
    <xf numFmtId="165" fontId="7" fillId="3" borderId="12" xfId="2" applyFont="1" applyFill="1" applyBorder="1" applyAlignment="1">
      <alignment vertical="center"/>
    </xf>
    <xf numFmtId="2" fontId="7" fillId="0" borderId="11" xfId="1" applyNumberFormat="1" applyFont="1" applyBorder="1" applyAlignment="1">
      <alignment vertical="center"/>
    </xf>
    <xf numFmtId="165" fontId="14" fillId="0" borderId="7" xfId="2" applyFont="1" applyBorder="1"/>
    <xf numFmtId="165" fontId="8" fillId="3" borderId="3" xfId="2" applyFont="1" applyFill="1" applyBorder="1" applyAlignment="1">
      <alignment horizontal="center"/>
    </xf>
    <xf numFmtId="165" fontId="8" fillId="3" borderId="5" xfId="2" applyFont="1" applyFill="1" applyBorder="1" applyAlignment="1">
      <alignment vertical="center"/>
    </xf>
    <xf numFmtId="165" fontId="8" fillId="3" borderId="7" xfId="2" applyFont="1" applyFill="1" applyBorder="1"/>
    <xf numFmtId="166" fontId="8" fillId="0" borderId="5" xfId="2" applyNumberFormat="1" applyFont="1" applyBorder="1" applyAlignment="1">
      <alignment vertical="center"/>
    </xf>
    <xf numFmtId="166" fontId="8" fillId="0" borderId="7" xfId="2" applyNumberFormat="1" applyFont="1" applyBorder="1"/>
    <xf numFmtId="165" fontId="8" fillId="3" borderId="3" xfId="2" applyFont="1" applyFill="1" applyBorder="1"/>
    <xf numFmtId="165" fontId="8" fillId="3" borderId="5" xfId="2" applyFont="1" applyFill="1" applyBorder="1"/>
    <xf numFmtId="166" fontId="8" fillId="0" borderId="3" xfId="2" applyNumberFormat="1" applyFont="1" applyBorder="1"/>
    <xf numFmtId="166" fontId="8" fillId="0" borderId="5" xfId="2" applyNumberFormat="1" applyFont="1" applyBorder="1"/>
    <xf numFmtId="166" fontId="8" fillId="3" borderId="3" xfId="2" applyNumberFormat="1" applyFont="1" applyFill="1" applyBorder="1"/>
    <xf numFmtId="10" fontId="10" fillId="0" borderId="3" xfId="5" applyNumberFormat="1" applyFont="1" applyBorder="1" applyAlignment="1">
      <alignment horizontal="center" vertical="center"/>
    </xf>
    <xf numFmtId="165" fontId="7" fillId="0" borderId="5" xfId="2" applyFont="1" applyBorder="1" applyAlignment="1">
      <alignment vertical="center"/>
    </xf>
    <xf numFmtId="166" fontId="7" fillId="0" borderId="3" xfId="2" applyNumberFormat="1" applyFont="1" applyBorder="1" applyAlignment="1">
      <alignment vertical="center"/>
    </xf>
    <xf numFmtId="166" fontId="7" fillId="0" borderId="5" xfId="2" applyNumberFormat="1" applyFont="1" applyBorder="1" applyAlignment="1">
      <alignment vertical="center"/>
    </xf>
    <xf numFmtId="10" fontId="10" fillId="0" borderId="5" xfId="5" quotePrefix="1" applyNumberFormat="1" applyFont="1" applyBorder="1" applyAlignment="1">
      <alignment horizontal="center" vertical="center"/>
    </xf>
    <xf numFmtId="165" fontId="8" fillId="3" borderId="8" xfId="2" applyFont="1" applyFill="1" applyBorder="1"/>
    <xf numFmtId="165" fontId="10" fillId="3" borderId="8" xfId="2" applyFont="1" applyFill="1" applyBorder="1"/>
    <xf numFmtId="168" fontId="8" fillId="0" borderId="8" xfId="2" applyNumberFormat="1" applyFont="1" applyBorder="1" applyAlignment="1">
      <alignment horizontal="center"/>
    </xf>
    <xf numFmtId="165" fontId="10" fillId="0" borderId="4" xfId="2" applyFont="1" applyBorder="1" applyAlignment="1">
      <alignment horizontal="center"/>
    </xf>
    <xf numFmtId="168" fontId="15" fillId="0" borderId="8" xfId="2" applyNumberFormat="1" applyFont="1" applyBorder="1" applyAlignment="1">
      <alignment horizontal="center"/>
    </xf>
    <xf numFmtId="165" fontId="11" fillId="0" borderId="2" xfId="2" applyFont="1" applyBorder="1" applyAlignment="1">
      <alignment horizontal="center"/>
    </xf>
    <xf numFmtId="164" fontId="12" fillId="0" borderId="12" xfId="0" applyFont="1" applyBorder="1" applyAlignment="1">
      <alignment horizontal="center"/>
    </xf>
    <xf numFmtId="164" fontId="13" fillId="0" borderId="12" xfId="0" applyFont="1" applyBorder="1" applyAlignment="1">
      <alignment horizontal="center"/>
    </xf>
  </cellXfs>
  <cellStyles count="7">
    <cellStyle name="Normal" xfId="0" builtinId="0"/>
    <cellStyle name="Normal 5" xfId="6" xr:uid="{69803AFE-BA75-403E-972B-03CC0E8BAC32}"/>
    <cellStyle name="Normal_andrewes" xfId="1" xr:uid="{00000000-0005-0000-0000-000001000000}"/>
    <cellStyle name="Normal_xdefoe abated" xfId="2" xr:uid="{00000000-0005-0000-0000-000002000000}"/>
    <cellStyle name="Output Amounts" xfId="3" xr:uid="{00000000-0005-0000-0000-000003000000}"/>
    <cellStyle name="Output Line Items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rpoflondon.sharepoint.com/DATA_BEO/EXCEL/Revenue/New%20format%20schedule/second%20draf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Revenue/ANNEEM/ACTSERV/200405/rcc%20reconciliation%2004051F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poflondon.sharepoint.com/sites/BarbicanServiceChargeandRevenues/Shared%20Documents/General/Service%20Charge/Estimate/202526/A%20service%20charge%20estimate%202526.xlsx" TargetMode="External"/><Relationship Id="rId1" Type="http://schemas.openxmlformats.org/officeDocument/2006/relationships/externalLinkPath" Target="https://corpoflondon.sharepoint.com/sites/BarbicanServiceChargeandRevenues/Shared%20Documents/General/Service%20Charge/Estimate/202526/A%20service%20charge%20estimate%2025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6 attribution to blocks "/>
      <sheetName val="new annex 6 attribution to bloc"/>
      <sheetName val="annex 6 b"/>
      <sheetName val="new annex 6b "/>
      <sheetName val="annex 7 Defoe"/>
      <sheetName val="annex 7 Seddon"/>
      <sheetName val="defoe"/>
      <sheetName val="54"/>
      <sheetName val="seddon"/>
      <sheetName val="31 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1"/>
      <sheetName val="Annex 2"/>
      <sheetName val="Annex 3 - Schedule Order "/>
      <sheetName val="annex 4 "/>
      <sheetName val="Reasons for Adjustments Annex 5"/>
      <sheetName val="annex 6 attribution to blocks "/>
      <sheetName val="Annex 6  b"/>
      <sheetName val="annex 6 EstWideTerrace Block %"/>
      <sheetName val="Annex 7 Typical flat"/>
      <sheetName val="annex 8 GL and SCS Capi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D"/>
      <sheetName val="BEN"/>
      <sheetName val="BRA"/>
      <sheetName val="BRE"/>
      <sheetName val="BRY"/>
      <sheetName val="BUN"/>
      <sheetName val="CRO"/>
      <sheetName val="DEF"/>
      <sheetName val="FRO"/>
      <sheetName val="GIL"/>
      <sheetName val="JTC"/>
      <sheetName val="LJM"/>
      <sheetName val="BLA"/>
      <sheetName val="LAU"/>
      <sheetName val="MOU"/>
      <sheetName val="SED"/>
      <sheetName val="SHA"/>
      <sheetName val="SPE"/>
      <sheetName val="THO"/>
      <sheetName val="WIL"/>
      <sheetName val="Postern"/>
      <sheetName val="2 wallside"/>
      <sheetName val="wall freehold"/>
      <sheetName val="SERVEST"/>
      <sheetName val="Sheet3"/>
      <sheetName val="Sheet2"/>
      <sheetName val="check"/>
      <sheetName val="Sheet1"/>
    </sheetNames>
    <sheetDataSet>
      <sheetData sheetId="0"/>
      <sheetData sheetId="1"/>
      <sheetData sheetId="2">
        <row r="8">
          <cell r="B8">
            <v>4481.4689633117487</v>
          </cell>
          <cell r="C8">
            <v>10841.97861017688</v>
          </cell>
        </row>
        <row r="12">
          <cell r="B12">
            <v>4478</v>
          </cell>
          <cell r="C12">
            <v>4955</v>
          </cell>
        </row>
        <row r="13">
          <cell r="B13">
            <v>0</v>
          </cell>
          <cell r="C13">
            <v>0</v>
          </cell>
        </row>
        <row r="14">
          <cell r="B14">
            <v>8704.7999999999993</v>
          </cell>
          <cell r="C14">
            <v>7000</v>
          </cell>
        </row>
        <row r="15">
          <cell r="B15">
            <v>9768.1934841593411</v>
          </cell>
          <cell r="C15">
            <v>10663.57506935433</v>
          </cell>
        </row>
        <row r="16">
          <cell r="B16">
            <v>11675</v>
          </cell>
          <cell r="C16">
            <v>12165</v>
          </cell>
        </row>
        <row r="17">
          <cell r="B17">
            <v>1608</v>
          </cell>
          <cell r="C17">
            <v>2040</v>
          </cell>
        </row>
        <row r="22">
          <cell r="B22">
            <v>3663</v>
          </cell>
          <cell r="C22">
            <v>3614</v>
          </cell>
        </row>
        <row r="23">
          <cell r="B23">
            <v>16562.991054757316</v>
          </cell>
          <cell r="C23">
            <v>19953.241667655519</v>
          </cell>
        </row>
        <row r="24">
          <cell r="B24">
            <v>4991</v>
          </cell>
          <cell r="C24">
            <v>5088</v>
          </cell>
        </row>
        <row r="25">
          <cell r="B25">
            <v>0</v>
          </cell>
          <cell r="C25">
            <v>0</v>
          </cell>
        </row>
        <row r="26">
          <cell r="B26">
            <v>142.74785129427846</v>
          </cell>
          <cell r="C26">
            <v>150</v>
          </cell>
        </row>
        <row r="27">
          <cell r="B27">
            <v>70765.672303230225</v>
          </cell>
          <cell r="C27">
            <v>86025</v>
          </cell>
        </row>
        <row r="32">
          <cell r="B32">
            <v>2342</v>
          </cell>
          <cell r="C32">
            <v>2257</v>
          </cell>
        </row>
        <row r="38">
          <cell r="B38">
            <v>25178</v>
          </cell>
          <cell r="C3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4"/>
  <sheetViews>
    <sheetView showGridLines="0" workbookViewId="0">
      <selection activeCell="G7" sqref="G7"/>
    </sheetView>
  </sheetViews>
  <sheetFormatPr defaultColWidth="9.453125" defaultRowHeight="16"/>
  <cols>
    <col min="1" max="1" width="79.453125" style="13" customWidth="1"/>
    <col min="2" max="3" width="10.453125" style="13" customWidth="1"/>
    <col min="4" max="4" width="6.453125" style="1" customWidth="1"/>
    <col min="5" max="5" width="9.453125" style="1"/>
    <col min="6" max="6" width="5.453125" style="1" customWidth="1"/>
    <col min="7" max="16384" width="9.453125" style="1"/>
  </cols>
  <sheetData>
    <row r="1" spans="1:5">
      <c r="A1" s="16"/>
      <c r="B1" s="3"/>
      <c r="C1" s="3"/>
      <c r="E1" s="37" t="s">
        <v>37</v>
      </c>
    </row>
    <row r="2" spans="1:5">
      <c r="A2" s="17" t="s">
        <v>58</v>
      </c>
      <c r="B2" s="4"/>
      <c r="C2" s="5"/>
      <c r="E2" s="43" t="s">
        <v>38</v>
      </c>
    </row>
    <row r="3" spans="1:5">
      <c r="A3" s="17" t="s">
        <v>0</v>
      </c>
      <c r="B3" s="6" t="s">
        <v>1</v>
      </c>
      <c r="C3" s="6" t="s">
        <v>1</v>
      </c>
      <c r="E3" s="43" t="s">
        <v>60</v>
      </c>
    </row>
    <row r="4" spans="1:5">
      <c r="A4" s="17" t="s">
        <v>24</v>
      </c>
      <c r="B4" s="6"/>
      <c r="C4" s="6"/>
      <c r="E4" s="47" t="s">
        <v>61</v>
      </c>
    </row>
    <row r="5" spans="1:5" ht="16.5" thickBot="1">
      <c r="A5" s="18"/>
      <c r="B5" s="7" t="s">
        <v>56</v>
      </c>
      <c r="C5" s="7" t="s">
        <v>59</v>
      </c>
      <c r="E5" s="87" t="s">
        <v>39</v>
      </c>
    </row>
    <row r="6" spans="1:5">
      <c r="A6" s="19"/>
      <c r="B6" s="23" t="s">
        <v>2</v>
      </c>
      <c r="C6" s="23" t="s">
        <v>2</v>
      </c>
      <c r="E6" s="52"/>
    </row>
    <row r="7" spans="1:5" ht="20.149999999999999" customHeight="1">
      <c r="A7" s="20" t="s">
        <v>3</v>
      </c>
      <c r="B7" s="5"/>
      <c r="C7" s="5"/>
      <c r="E7" s="52"/>
    </row>
    <row r="8" spans="1:5" ht="30" customHeight="1">
      <c r="A8" s="21" t="s">
        <v>26</v>
      </c>
      <c r="B8" s="24">
        <f>[3]BRA!$B8</f>
        <v>4481.4689633117487</v>
      </c>
      <c r="C8" s="24">
        <f>[3]BRA!$C8</f>
        <v>10841.97861017688</v>
      </c>
      <c r="E8" s="56">
        <f>(C8-B8)/B8</f>
        <v>1.4192912410944816</v>
      </c>
    </row>
    <row r="9" spans="1:5" ht="12.75" customHeight="1" thickBot="1">
      <c r="A9" s="22"/>
      <c r="B9" s="25"/>
      <c r="C9" s="25"/>
      <c r="E9" s="56"/>
    </row>
    <row r="10" spans="1:5" ht="8.25" customHeight="1">
      <c r="A10" s="26"/>
      <c r="B10" s="3"/>
      <c r="C10" s="3"/>
      <c r="E10" s="98"/>
    </row>
    <row r="11" spans="1:5" ht="20.149999999999999" customHeight="1">
      <c r="A11" s="27" t="s">
        <v>4</v>
      </c>
      <c r="B11" s="4"/>
      <c r="C11" s="4"/>
      <c r="E11" s="56"/>
    </row>
    <row r="12" spans="1:5" ht="20.149999999999999" customHeight="1">
      <c r="A12" s="28" t="s">
        <v>5</v>
      </c>
      <c r="B12" s="24">
        <f>[3]BRA!$B12</f>
        <v>4478</v>
      </c>
      <c r="C12" s="24">
        <f>[3]BRA!$C12</f>
        <v>4955</v>
      </c>
      <c r="E12" s="56">
        <f t="shared" ref="E12:E17" si="0">(C12-B12)/B12</f>
        <v>0.10652076820008932</v>
      </c>
    </row>
    <row r="13" spans="1:5" ht="20.149999999999999" customHeight="1">
      <c r="A13" s="28" t="s">
        <v>6</v>
      </c>
      <c r="B13" s="24">
        <f>[3]BRA!$B13</f>
        <v>0</v>
      </c>
      <c r="C13" s="24">
        <f>[3]BRA!$C13</f>
        <v>0</v>
      </c>
      <c r="E13" s="102" t="s">
        <v>40</v>
      </c>
    </row>
    <row r="14" spans="1:5" ht="20.149999999999999" customHeight="1">
      <c r="A14" s="28" t="s">
        <v>7</v>
      </c>
      <c r="B14" s="24">
        <f>[3]BRA!$B14</f>
        <v>8704.7999999999993</v>
      </c>
      <c r="C14" s="24">
        <f>[3]BRA!$C14</f>
        <v>7000</v>
      </c>
      <c r="E14" s="56">
        <f t="shared" si="0"/>
        <v>-0.19584597003951837</v>
      </c>
    </row>
    <row r="15" spans="1:5" ht="20.149999999999999" customHeight="1">
      <c r="A15" s="28" t="s">
        <v>8</v>
      </c>
      <c r="B15" s="24">
        <f>[3]BRA!$B15</f>
        <v>9768.1934841593411</v>
      </c>
      <c r="C15" s="24">
        <f>[3]BRA!$C15</f>
        <v>10663.57506935433</v>
      </c>
      <c r="E15" s="56">
        <f t="shared" si="0"/>
        <v>9.1662965792701709E-2</v>
      </c>
    </row>
    <row r="16" spans="1:5" ht="20.149999999999999" customHeight="1">
      <c r="A16" s="28" t="s">
        <v>9</v>
      </c>
      <c r="B16" s="24">
        <f>[3]BRA!$B16</f>
        <v>11675</v>
      </c>
      <c r="C16" s="24">
        <f>[3]BRA!$C16</f>
        <v>12165</v>
      </c>
      <c r="E16" s="56">
        <f t="shared" si="0"/>
        <v>4.1970021413276229E-2</v>
      </c>
    </row>
    <row r="17" spans="1:5" ht="20.149999999999999" customHeight="1">
      <c r="A17" s="28" t="s">
        <v>35</v>
      </c>
      <c r="B17" s="24">
        <f>[3]BRA!$B17</f>
        <v>1608</v>
      </c>
      <c r="C17" s="24">
        <f>[3]BRA!$C17</f>
        <v>2040</v>
      </c>
      <c r="E17" s="56">
        <f t="shared" si="0"/>
        <v>0.26865671641791045</v>
      </c>
    </row>
    <row r="18" spans="1:5" ht="11.25" customHeight="1">
      <c r="A18" s="28"/>
      <c r="B18" s="4"/>
      <c r="C18" s="4"/>
      <c r="E18" s="56"/>
    </row>
    <row r="19" spans="1:5" ht="20.149999999999999" customHeight="1" thickBot="1">
      <c r="A19" s="29" t="s">
        <v>10</v>
      </c>
      <c r="B19" s="25">
        <f>SUM(B12:B18)</f>
        <v>36233.993484159342</v>
      </c>
      <c r="C19" s="25">
        <f>SUM(C12:C18)</f>
        <v>36823.57506935433</v>
      </c>
      <c r="E19" s="56">
        <f>(C19-B19)/B19</f>
        <v>1.6271504421745277E-2</v>
      </c>
    </row>
    <row r="20" spans="1:5" ht="11.25" customHeight="1">
      <c r="A20" s="26"/>
      <c r="B20" s="3"/>
      <c r="C20" s="3"/>
      <c r="E20" s="98"/>
    </row>
    <row r="21" spans="1:5" ht="20.149999999999999" customHeight="1">
      <c r="A21" s="27" t="s">
        <v>11</v>
      </c>
      <c r="B21" s="4"/>
      <c r="C21" s="4"/>
      <c r="E21" s="56"/>
    </row>
    <row r="22" spans="1:5" ht="20.149999999999999" customHeight="1">
      <c r="A22" s="28" t="s">
        <v>12</v>
      </c>
      <c r="B22" s="24">
        <f>[3]BRA!$B22</f>
        <v>3663</v>
      </c>
      <c r="C22" s="24">
        <f>[3]BRA!$C22</f>
        <v>3614</v>
      </c>
      <c r="E22" s="56">
        <f t="shared" ref="E22:E27" si="1">(C22-B22)/B22</f>
        <v>-1.3377013377013377E-2</v>
      </c>
    </row>
    <row r="23" spans="1:5" ht="19.5" customHeight="1">
      <c r="A23" s="28" t="s">
        <v>13</v>
      </c>
      <c r="B23" s="24">
        <f>[3]BRA!$B23</f>
        <v>16562.991054757316</v>
      </c>
      <c r="C23" s="24">
        <f>[3]BRA!$C23</f>
        <v>19953.241667655519</v>
      </c>
      <c r="E23" s="56">
        <f t="shared" si="1"/>
        <v>0.20468830790827694</v>
      </c>
    </row>
    <row r="24" spans="1:5" ht="20.149999999999999" customHeight="1">
      <c r="A24" s="28" t="s">
        <v>14</v>
      </c>
      <c r="B24" s="24">
        <f>[3]BRA!$B24</f>
        <v>4991</v>
      </c>
      <c r="C24" s="24">
        <f>[3]BRA!$C24</f>
        <v>5088</v>
      </c>
      <c r="E24" s="56">
        <f t="shared" si="1"/>
        <v>1.943498296934482E-2</v>
      </c>
    </row>
    <row r="25" spans="1:5" ht="20.149999999999999" customHeight="1">
      <c r="A25" s="28" t="s">
        <v>15</v>
      </c>
      <c r="B25" s="24">
        <f>[3]BRA!$B25</f>
        <v>0</v>
      </c>
      <c r="C25" s="24">
        <f>[3]BRA!$C25</f>
        <v>0</v>
      </c>
      <c r="E25" s="102" t="s">
        <v>40</v>
      </c>
    </row>
    <row r="26" spans="1:5" ht="18.75" customHeight="1">
      <c r="A26" s="30" t="s">
        <v>16</v>
      </c>
      <c r="B26" s="24">
        <f>[3]BRA!$B26</f>
        <v>142.74785129427846</v>
      </c>
      <c r="C26" s="24">
        <f>[3]BRA!$C26</f>
        <v>150</v>
      </c>
      <c r="E26" s="56">
        <f t="shared" si="1"/>
        <v>5.0803908009592676E-2</v>
      </c>
    </row>
    <row r="27" spans="1:5" ht="20.149999999999999" customHeight="1">
      <c r="A27" s="28" t="s">
        <v>17</v>
      </c>
      <c r="B27" s="24">
        <f>[3]BRA!$B27</f>
        <v>70765.672303230225</v>
      </c>
      <c r="C27" s="24">
        <f>[3]BRA!$C27</f>
        <v>86025</v>
      </c>
      <c r="E27" s="56">
        <f t="shared" si="1"/>
        <v>0.21563177738754041</v>
      </c>
    </row>
    <row r="28" spans="1:5" ht="10.5" customHeight="1">
      <c r="A28" s="28"/>
      <c r="B28" s="4"/>
      <c r="C28" s="4"/>
      <c r="E28" s="56"/>
    </row>
    <row r="29" spans="1:5" ht="20.149999999999999" customHeight="1" thickBot="1">
      <c r="A29" s="29" t="s">
        <v>10</v>
      </c>
      <c r="B29" s="25">
        <f>SUM(B22:B28)</f>
        <v>96125.411209281825</v>
      </c>
      <c r="C29" s="31">
        <f>SUM(C22:C28)</f>
        <v>114830.24166765551</v>
      </c>
      <c r="E29" s="58">
        <f>(C29-B29)/B29</f>
        <v>0.19458778093182877</v>
      </c>
    </row>
    <row r="30" spans="1:5" ht="12" customHeight="1">
      <c r="A30" s="26"/>
      <c r="B30" s="3"/>
      <c r="C30" s="3"/>
      <c r="E30" s="52"/>
    </row>
    <row r="31" spans="1:5" ht="20.149999999999999" customHeight="1">
      <c r="A31" s="27" t="s">
        <v>18</v>
      </c>
      <c r="B31" s="4"/>
      <c r="C31" s="4"/>
      <c r="E31" s="52"/>
    </row>
    <row r="32" spans="1:5" ht="20.149999999999999" customHeight="1">
      <c r="A32" s="28" t="s">
        <v>19</v>
      </c>
      <c r="B32" s="24">
        <f>[3]BRA!$B32</f>
        <v>2342</v>
      </c>
      <c r="C32" s="24">
        <f>[3]BRA!$C32</f>
        <v>2257</v>
      </c>
      <c r="E32" s="56">
        <f>(C32-B32)/B32</f>
        <v>-3.6293766011955594E-2</v>
      </c>
    </row>
    <row r="33" spans="1:5" ht="10.5" customHeight="1" thickBot="1">
      <c r="A33" s="32"/>
      <c r="B33" s="25"/>
      <c r="C33" s="25"/>
      <c r="E33" s="52"/>
    </row>
    <row r="34" spans="1:5" s="2" customFormat="1" ht="19.5" customHeight="1" thickBot="1">
      <c r="A34" s="33" t="s">
        <v>20</v>
      </c>
      <c r="B34" s="9">
        <f>B8+B19+B29+B32</f>
        <v>139182.87365675293</v>
      </c>
      <c r="C34" s="9">
        <f>C32+C29+C19+C8</f>
        <v>164752.79534718674</v>
      </c>
      <c r="E34" s="68">
        <f>(C34-B34)/B34</f>
        <v>0.18371456931901908</v>
      </c>
    </row>
    <row r="35" spans="1:5" s="2" customFormat="1" ht="23.25" customHeight="1">
      <c r="A35" s="34" t="s">
        <v>34</v>
      </c>
      <c r="B35" s="36"/>
      <c r="C35" s="36"/>
    </row>
    <row r="36" spans="1:5" ht="20.149999999999999" customHeight="1">
      <c r="A36" s="28"/>
      <c r="B36" s="24"/>
      <c r="C36" s="24"/>
    </row>
    <row r="37" spans="1:5" ht="20.149999999999999" customHeight="1">
      <c r="A37" s="28" t="s">
        <v>57</v>
      </c>
      <c r="B37" s="24">
        <f>[3]BRA!$B$38</f>
        <v>25178</v>
      </c>
      <c r="C37" s="24">
        <f>[3]BRA!$C$38</f>
        <v>0</v>
      </c>
    </row>
    <row r="38" spans="1:5" ht="20.149999999999999" customHeight="1" thickBot="1">
      <c r="A38" s="35"/>
      <c r="B38" s="31"/>
      <c r="C38" s="31"/>
    </row>
    <row r="39" spans="1:5" s="2" customFormat="1" ht="20.149999999999999" customHeight="1" thickBot="1">
      <c r="A39" s="8" t="s">
        <v>21</v>
      </c>
      <c r="B39" s="10">
        <f>SUM(B36:B38)</f>
        <v>25178</v>
      </c>
      <c r="C39" s="10">
        <f>SUM(C36:C38)</f>
        <v>0</v>
      </c>
    </row>
    <row r="40" spans="1:5" ht="16.5" thickBot="1">
      <c r="A40" s="11" t="s">
        <v>22</v>
      </c>
      <c r="B40" s="12">
        <f>B34+B39</f>
        <v>164360.87365675293</v>
      </c>
      <c r="C40" s="12">
        <f>C39+C34</f>
        <v>164752.79534718674</v>
      </c>
    </row>
    <row r="42" spans="1:5">
      <c r="A42" s="14" t="s">
        <v>23</v>
      </c>
    </row>
    <row r="43" spans="1:5">
      <c r="A43" s="15"/>
    </row>
    <row r="44" spans="1:5">
      <c r="A44" s="15"/>
    </row>
  </sheetData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9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7"/>
  <sheetViews>
    <sheetView showGridLines="0" workbookViewId="0">
      <selection activeCell="K11" sqref="K11"/>
    </sheetView>
  </sheetViews>
  <sheetFormatPr defaultColWidth="9.453125" defaultRowHeight="16"/>
  <cols>
    <col min="1" max="1" width="71.453125" style="13" customWidth="1"/>
    <col min="2" max="3" width="10.453125" style="13" customWidth="1"/>
    <col min="4" max="4" width="12.453125" style="13" customWidth="1"/>
    <col min="5" max="5" width="12" style="13" customWidth="1"/>
    <col min="6" max="6" width="3.1796875" style="13" customWidth="1"/>
    <col min="7" max="7" width="10.453125" style="13" customWidth="1"/>
    <col min="8" max="8" width="3.7265625" style="13" customWidth="1"/>
    <col min="9" max="9" width="11.54296875" style="13" customWidth="1"/>
    <col min="10" max="10" width="4.453125" style="1" customWidth="1"/>
    <col min="11" max="16384" width="9.453125" style="1"/>
  </cols>
  <sheetData>
    <row r="1" spans="1:9">
      <c r="A1" s="16"/>
      <c r="B1" s="108" t="s">
        <v>28</v>
      </c>
      <c r="C1" s="109"/>
      <c r="D1" s="108" t="s">
        <v>29</v>
      </c>
      <c r="E1" s="110"/>
      <c r="G1" s="3"/>
      <c r="I1" s="37" t="s">
        <v>37</v>
      </c>
    </row>
    <row r="2" spans="1:9">
      <c r="A2" s="17" t="s">
        <v>58</v>
      </c>
      <c r="B2" s="38"/>
      <c r="C2" s="39"/>
      <c r="D2" s="40" t="s">
        <v>30</v>
      </c>
      <c r="E2" s="105">
        <v>3.76219E-2</v>
      </c>
      <c r="F2" s="41"/>
      <c r="G2" s="6" t="s">
        <v>27</v>
      </c>
      <c r="I2" s="43" t="s">
        <v>38</v>
      </c>
    </row>
    <row r="3" spans="1:9">
      <c r="A3" s="17" t="s">
        <v>62</v>
      </c>
      <c r="B3" s="44" t="s">
        <v>1</v>
      </c>
      <c r="C3" s="45" t="s">
        <v>1</v>
      </c>
      <c r="D3" s="44" t="s">
        <v>1</v>
      </c>
      <c r="E3" s="45" t="s">
        <v>1</v>
      </c>
      <c r="F3" s="46"/>
      <c r="G3" s="6" t="s">
        <v>25</v>
      </c>
      <c r="I3" s="43" t="s">
        <v>63</v>
      </c>
    </row>
    <row r="4" spans="1:9" hidden="1">
      <c r="A4" s="17" t="s">
        <v>24</v>
      </c>
      <c r="B4" s="44"/>
      <c r="C4" s="45"/>
      <c r="D4" s="44"/>
      <c r="E4" s="107">
        <v>3.7747099999999999E-2</v>
      </c>
      <c r="F4" s="46"/>
      <c r="G4" s="6"/>
      <c r="I4" s="47" t="s">
        <v>61</v>
      </c>
    </row>
    <row r="5" spans="1:9" ht="16.5" thickBot="1">
      <c r="A5" s="18"/>
      <c r="B5" s="48" t="s">
        <v>56</v>
      </c>
      <c r="C5" s="49" t="s">
        <v>59</v>
      </c>
      <c r="D5" s="48" t="s">
        <v>56</v>
      </c>
      <c r="E5" s="49" t="s">
        <v>59</v>
      </c>
      <c r="F5" s="48"/>
      <c r="G5" s="7" t="s">
        <v>59</v>
      </c>
      <c r="I5" s="87" t="s">
        <v>39</v>
      </c>
    </row>
    <row r="6" spans="1:9">
      <c r="A6" s="19"/>
      <c r="B6" s="23" t="s">
        <v>2</v>
      </c>
      <c r="C6" s="88" t="s">
        <v>2</v>
      </c>
      <c r="D6" s="23" t="s">
        <v>2</v>
      </c>
      <c r="E6" s="88" t="s">
        <v>2</v>
      </c>
      <c r="F6" s="50"/>
      <c r="G6" s="88" t="s">
        <v>2</v>
      </c>
      <c r="I6" s="52"/>
    </row>
    <row r="7" spans="1:9" ht="20.149999999999999" customHeight="1">
      <c r="A7" s="20" t="s">
        <v>3</v>
      </c>
      <c r="B7" s="5"/>
      <c r="C7" s="51"/>
      <c r="D7" s="5"/>
      <c r="E7" s="51"/>
      <c r="F7" s="50"/>
      <c r="G7" s="51"/>
      <c r="I7" s="52"/>
    </row>
    <row r="8" spans="1:9" ht="30" customHeight="1">
      <c r="A8" s="21" t="s">
        <v>26</v>
      </c>
      <c r="B8" s="24">
        <f>BRA!B8</f>
        <v>4481.4689633117487</v>
      </c>
      <c r="C8" s="89">
        <f>BRA!C8</f>
        <v>10841.97861017688</v>
      </c>
      <c r="D8" s="91">
        <f>B8*E4</f>
        <v>169.16245710502491</v>
      </c>
      <c r="E8" s="55">
        <f>C8*E2</f>
        <v>407.89583507421355</v>
      </c>
      <c r="F8" s="54"/>
      <c r="G8" s="55">
        <f>E8/4</f>
        <v>101.97395876855339</v>
      </c>
      <c r="I8" s="56">
        <f>(C8-B8)/B8</f>
        <v>1.4192912410944816</v>
      </c>
    </row>
    <row r="9" spans="1:9" ht="12.75" customHeight="1" thickBot="1">
      <c r="A9" s="22"/>
      <c r="B9" s="25"/>
      <c r="C9" s="90"/>
      <c r="D9" s="92"/>
      <c r="E9" s="61"/>
      <c r="F9" s="57"/>
      <c r="G9" s="61"/>
      <c r="I9" s="58"/>
    </row>
    <row r="10" spans="1:9" ht="8.25" customHeight="1">
      <c r="A10" s="26"/>
      <c r="B10" s="3"/>
      <c r="C10" s="93"/>
      <c r="D10" s="95"/>
      <c r="E10" s="97"/>
      <c r="F10" s="57"/>
      <c r="G10" s="97"/>
      <c r="I10" s="98"/>
    </row>
    <row r="11" spans="1:9" ht="20.149999999999999" customHeight="1">
      <c r="A11" s="27" t="s">
        <v>4</v>
      </c>
      <c r="B11" s="4"/>
      <c r="C11" s="94"/>
      <c r="D11" s="96"/>
      <c r="E11" s="60"/>
      <c r="F11" s="57"/>
      <c r="G11" s="60"/>
      <c r="I11" s="56"/>
    </row>
    <row r="12" spans="1:9" ht="20.149999999999999" customHeight="1">
      <c r="A12" s="28" t="s">
        <v>5</v>
      </c>
      <c r="B12" s="24">
        <f>BRA!B12</f>
        <v>4478</v>
      </c>
      <c r="C12" s="89">
        <f>BRA!C12</f>
        <v>4955</v>
      </c>
      <c r="D12" s="96">
        <f t="shared" ref="D12:D17" si="0">B12*E$4</f>
        <v>169.0315138</v>
      </c>
      <c r="E12" s="60">
        <f t="shared" ref="E12:E17" si="1">C12*E$2</f>
        <v>186.41651450000001</v>
      </c>
      <c r="F12" s="57"/>
      <c r="G12" s="60">
        <f t="shared" ref="G12:G17" si="2">E12/4</f>
        <v>46.604128625000001</v>
      </c>
      <c r="I12" s="56"/>
    </row>
    <row r="13" spans="1:9" ht="20.149999999999999" customHeight="1">
      <c r="A13" s="28" t="s">
        <v>6</v>
      </c>
      <c r="B13" s="24">
        <f>BRA!B13</f>
        <v>0</v>
      </c>
      <c r="C13" s="89">
        <f>BRA!C13</f>
        <v>0</v>
      </c>
      <c r="D13" s="96">
        <f t="shared" si="0"/>
        <v>0</v>
      </c>
      <c r="E13" s="60">
        <f t="shared" si="1"/>
        <v>0</v>
      </c>
      <c r="F13" s="57"/>
      <c r="G13" s="60">
        <f t="shared" si="2"/>
        <v>0</v>
      </c>
      <c r="I13" s="56"/>
    </row>
    <row r="14" spans="1:9" ht="20.149999999999999" customHeight="1">
      <c r="A14" s="28" t="s">
        <v>7</v>
      </c>
      <c r="B14" s="24">
        <f>BRA!B14</f>
        <v>8704.7999999999993</v>
      </c>
      <c r="C14" s="89">
        <f>BRA!C14</f>
        <v>7000</v>
      </c>
      <c r="D14" s="96">
        <f t="shared" si="0"/>
        <v>328.58095607999996</v>
      </c>
      <c r="E14" s="60">
        <f t="shared" si="1"/>
        <v>263.35329999999999</v>
      </c>
      <c r="F14" s="57"/>
      <c r="G14" s="60">
        <f t="shared" si="2"/>
        <v>65.838324999999998</v>
      </c>
      <c r="I14" s="56"/>
    </row>
    <row r="15" spans="1:9" ht="20.149999999999999" customHeight="1">
      <c r="A15" s="28" t="s">
        <v>8</v>
      </c>
      <c r="B15" s="24">
        <f>BRA!B15</f>
        <v>9768.1934841593411</v>
      </c>
      <c r="C15" s="89">
        <f>BRA!C15</f>
        <v>10663.57506935433</v>
      </c>
      <c r="D15" s="96">
        <f t="shared" si="0"/>
        <v>368.72097626591108</v>
      </c>
      <c r="E15" s="60">
        <f t="shared" si="1"/>
        <v>401.18395490174169</v>
      </c>
      <c r="F15" s="57"/>
      <c r="G15" s="60">
        <f t="shared" si="2"/>
        <v>100.29598872543542</v>
      </c>
      <c r="I15" s="56"/>
    </row>
    <row r="16" spans="1:9" ht="20.149999999999999" customHeight="1">
      <c r="A16" s="28" t="s">
        <v>9</v>
      </c>
      <c r="B16" s="24">
        <f>BRA!B16</f>
        <v>11675</v>
      </c>
      <c r="C16" s="89">
        <f>BRA!C16</f>
        <v>12165</v>
      </c>
      <c r="D16" s="96">
        <f t="shared" si="0"/>
        <v>440.69739249999998</v>
      </c>
      <c r="E16" s="60">
        <f t="shared" si="1"/>
        <v>457.6704135</v>
      </c>
      <c r="F16" s="57"/>
      <c r="G16" s="60">
        <f t="shared" si="2"/>
        <v>114.417603375</v>
      </c>
      <c r="I16" s="56"/>
    </row>
    <row r="17" spans="1:9" ht="20.149999999999999" customHeight="1">
      <c r="A17" s="28" t="s">
        <v>35</v>
      </c>
      <c r="B17" s="24">
        <f>BRA!B17</f>
        <v>1608</v>
      </c>
      <c r="C17" s="89">
        <f>BRA!C17</f>
        <v>2040</v>
      </c>
      <c r="D17" s="96">
        <f t="shared" si="0"/>
        <v>60.697336799999995</v>
      </c>
      <c r="E17" s="60">
        <f t="shared" si="1"/>
        <v>76.748676000000003</v>
      </c>
      <c r="F17" s="57"/>
      <c r="G17" s="60">
        <f t="shared" si="2"/>
        <v>19.187169000000001</v>
      </c>
      <c r="I17" s="56"/>
    </row>
    <row r="18" spans="1:9" ht="11.25" customHeight="1">
      <c r="A18" s="28"/>
      <c r="B18" s="4"/>
      <c r="C18" s="94"/>
      <c r="D18" s="96"/>
      <c r="E18" s="60"/>
      <c r="F18" s="57"/>
      <c r="G18" s="60"/>
      <c r="I18" s="56"/>
    </row>
    <row r="19" spans="1:9" ht="20.149999999999999" customHeight="1" thickBot="1">
      <c r="A19" s="29" t="s">
        <v>10</v>
      </c>
      <c r="B19" s="25">
        <f>SUM(B12:B18)</f>
        <v>36233.993484159342</v>
      </c>
      <c r="C19" s="90">
        <f>SUM(C12:C18)</f>
        <v>36823.57506935433</v>
      </c>
      <c r="D19" s="92">
        <f>SUM(D12:D18)</f>
        <v>1367.7281754459109</v>
      </c>
      <c r="E19" s="61">
        <f>SUM(E12:E18)</f>
        <v>1385.3728589017417</v>
      </c>
      <c r="F19" s="57"/>
      <c r="G19" s="61">
        <f>SUM(G12:G18)</f>
        <v>346.34321472543542</v>
      </c>
      <c r="I19" s="58">
        <f>(C19-B19)/B19</f>
        <v>1.6271504421745277E-2</v>
      </c>
    </row>
    <row r="20" spans="1:9" ht="11.25" customHeight="1">
      <c r="A20" s="26"/>
      <c r="B20" s="3"/>
      <c r="C20" s="93"/>
      <c r="D20" s="95"/>
      <c r="E20" s="97"/>
      <c r="F20" s="57"/>
      <c r="G20" s="97"/>
      <c r="I20" s="56"/>
    </row>
    <row r="21" spans="1:9" ht="20.149999999999999" customHeight="1">
      <c r="A21" s="27" t="s">
        <v>11</v>
      </c>
      <c r="B21" s="4"/>
      <c r="C21" s="94"/>
      <c r="D21" s="96"/>
      <c r="E21" s="60"/>
      <c r="F21" s="57"/>
      <c r="G21" s="60"/>
      <c r="I21" s="56"/>
    </row>
    <row r="22" spans="1:9" ht="20.149999999999999" customHeight="1">
      <c r="A22" s="28" t="s">
        <v>12</v>
      </c>
      <c r="B22" s="24">
        <f>BRA!B22</f>
        <v>3663</v>
      </c>
      <c r="C22" s="89">
        <f>BRA!C22</f>
        <v>3614</v>
      </c>
      <c r="D22" s="96">
        <f t="shared" ref="D22:D27" si="3">B22*E$4</f>
        <v>138.26762729999999</v>
      </c>
      <c r="E22" s="60">
        <f t="shared" ref="E22:E27" si="4">C22*E$2</f>
        <v>135.96554660000001</v>
      </c>
      <c r="F22" s="57"/>
      <c r="G22" s="60">
        <f t="shared" ref="G22:G27" si="5">E22/4</f>
        <v>33.991386650000003</v>
      </c>
      <c r="I22" s="56"/>
    </row>
    <row r="23" spans="1:9" ht="19.5" customHeight="1">
      <c r="A23" s="28" t="s">
        <v>13</v>
      </c>
      <c r="B23" s="24">
        <f>BRA!B23</f>
        <v>16562.991054757316</v>
      </c>
      <c r="C23" s="89">
        <f>BRA!C23</f>
        <v>19953.241667655519</v>
      </c>
      <c r="D23" s="96">
        <f t="shared" si="3"/>
        <v>625.20487964302993</v>
      </c>
      <c r="E23" s="60">
        <f t="shared" si="4"/>
        <v>750.67886269636915</v>
      </c>
      <c r="F23" s="57"/>
      <c r="G23" s="60">
        <f t="shared" si="5"/>
        <v>187.66971567409229</v>
      </c>
      <c r="I23" s="56"/>
    </row>
    <row r="24" spans="1:9" ht="20.149999999999999" customHeight="1">
      <c r="A24" s="28" t="s">
        <v>14</v>
      </c>
      <c r="B24" s="24">
        <f>BRA!B24</f>
        <v>4991</v>
      </c>
      <c r="C24" s="89">
        <f>BRA!C24</f>
        <v>5088</v>
      </c>
      <c r="D24" s="96">
        <f t="shared" si="3"/>
        <v>188.39577610000001</v>
      </c>
      <c r="E24" s="60">
        <f t="shared" si="4"/>
        <v>191.4202272</v>
      </c>
      <c r="F24" s="57"/>
      <c r="G24" s="60">
        <f t="shared" si="5"/>
        <v>47.8550568</v>
      </c>
      <c r="I24" s="56"/>
    </row>
    <row r="25" spans="1:9" ht="20.149999999999999" customHeight="1">
      <c r="A25" s="28" t="s">
        <v>15</v>
      </c>
      <c r="B25" s="24">
        <f>BRA!B25</f>
        <v>0</v>
      </c>
      <c r="C25" s="89">
        <f>BRA!C25</f>
        <v>0</v>
      </c>
      <c r="D25" s="96">
        <f t="shared" si="3"/>
        <v>0</v>
      </c>
      <c r="E25" s="60">
        <f t="shared" si="4"/>
        <v>0</v>
      </c>
      <c r="F25" s="57"/>
      <c r="G25" s="60">
        <f t="shared" si="5"/>
        <v>0</v>
      </c>
      <c r="I25" s="56"/>
    </row>
    <row r="26" spans="1:9" ht="18.75" customHeight="1">
      <c r="A26" s="30" t="s">
        <v>16</v>
      </c>
      <c r="B26" s="24">
        <f>BRA!B26</f>
        <v>142.74785129427846</v>
      </c>
      <c r="C26" s="89">
        <f>BRA!C26</f>
        <v>150</v>
      </c>
      <c r="D26" s="96">
        <f t="shared" si="3"/>
        <v>5.3883174175902582</v>
      </c>
      <c r="E26" s="60">
        <f t="shared" si="4"/>
        <v>5.6432849999999997</v>
      </c>
      <c r="F26" s="57"/>
      <c r="G26" s="60">
        <f t="shared" si="5"/>
        <v>1.4108212499999999</v>
      </c>
      <c r="I26" s="56"/>
    </row>
    <row r="27" spans="1:9" ht="20.149999999999999" customHeight="1">
      <c r="A27" s="28" t="s">
        <v>17</v>
      </c>
      <c r="B27" s="24">
        <f>BRA!B27</f>
        <v>70765.672303230225</v>
      </c>
      <c r="C27" s="89">
        <f>BRA!C27</f>
        <v>86025</v>
      </c>
      <c r="D27" s="96">
        <f t="shared" si="3"/>
        <v>2671.1989089972617</v>
      </c>
      <c r="E27" s="60">
        <f t="shared" si="4"/>
        <v>3236.4239474999999</v>
      </c>
      <c r="F27" s="57"/>
      <c r="G27" s="60">
        <f t="shared" si="5"/>
        <v>809.10598687499999</v>
      </c>
      <c r="I27" s="56"/>
    </row>
    <row r="28" spans="1:9" ht="10.5" customHeight="1">
      <c r="A28" s="28"/>
      <c r="B28" s="4"/>
      <c r="C28" s="94"/>
      <c r="D28" s="96"/>
      <c r="E28" s="60"/>
      <c r="F28" s="57"/>
      <c r="G28" s="60"/>
      <c r="I28" s="56"/>
    </row>
    <row r="29" spans="1:9" ht="20.149999999999999" customHeight="1" thickBot="1">
      <c r="A29" s="29" t="s">
        <v>10</v>
      </c>
      <c r="B29" s="25">
        <f>SUM(B22:B28)</f>
        <v>96125.411209281825</v>
      </c>
      <c r="C29" s="90">
        <f>SUM(C22:C28)</f>
        <v>114830.24166765551</v>
      </c>
      <c r="D29" s="92">
        <f>SUM(D22:D28)</f>
        <v>3628.4555094578818</v>
      </c>
      <c r="E29" s="61">
        <f>SUM(E22:E28)</f>
        <v>4320.1318689963691</v>
      </c>
      <c r="F29" s="57"/>
      <c r="G29" s="61">
        <f>SUM(G22:G28)</f>
        <v>1080.0329672490923</v>
      </c>
      <c r="I29" s="58">
        <f>(C29-B29)/B29</f>
        <v>0.19458778093182877</v>
      </c>
    </row>
    <row r="30" spans="1:9" ht="12" customHeight="1">
      <c r="A30" s="26"/>
      <c r="B30" s="3"/>
      <c r="C30" s="93"/>
      <c r="D30" s="95"/>
      <c r="E30" s="97"/>
      <c r="F30" s="57"/>
      <c r="G30" s="60"/>
      <c r="I30" s="52"/>
    </row>
    <row r="31" spans="1:9" ht="20.149999999999999" customHeight="1">
      <c r="A31" s="27" t="s">
        <v>18</v>
      </c>
      <c r="B31" s="4"/>
      <c r="C31" s="94"/>
      <c r="D31" s="96"/>
      <c r="E31" s="60"/>
      <c r="F31" s="57"/>
      <c r="G31" s="60"/>
      <c r="I31" s="52"/>
    </row>
    <row r="32" spans="1:9" ht="20.149999999999999" customHeight="1">
      <c r="A32" s="28" t="s">
        <v>19</v>
      </c>
      <c r="B32" s="24">
        <f>BRA!B32</f>
        <v>2342</v>
      </c>
      <c r="C32" s="89">
        <f>BRA!C32</f>
        <v>2257</v>
      </c>
      <c r="D32" s="96">
        <f>B32*E$4</f>
        <v>88.403708199999997</v>
      </c>
      <c r="E32" s="60">
        <f>C32*E$2</f>
        <v>84.912628299999994</v>
      </c>
      <c r="F32" s="57"/>
      <c r="G32" s="60">
        <f>E32/4</f>
        <v>21.228157074999999</v>
      </c>
      <c r="I32" s="56">
        <f>(C32-B32)/B32</f>
        <v>-3.6293766011955594E-2</v>
      </c>
    </row>
    <row r="33" spans="1:9" ht="10.5" customHeight="1" thickBot="1">
      <c r="A33" s="32"/>
      <c r="B33" s="25"/>
      <c r="C33" s="90"/>
      <c r="D33" s="92"/>
      <c r="E33" s="61"/>
      <c r="F33" s="57"/>
      <c r="G33" s="61"/>
      <c r="I33" s="52"/>
    </row>
    <row r="34" spans="1:9" s="2" customFormat="1" ht="19.5" customHeight="1" thickBot="1">
      <c r="A34" s="33" t="s">
        <v>20</v>
      </c>
      <c r="B34" s="9">
        <f>B8+B19+B29+B32</f>
        <v>139182.87365675293</v>
      </c>
      <c r="C34" s="62">
        <f>C8+C19+C29+C32</f>
        <v>164752.79534718674</v>
      </c>
      <c r="D34" s="63">
        <f>D8+D19+D29+D32</f>
        <v>5253.7498502088183</v>
      </c>
      <c r="E34" s="64">
        <f>E8+E19+E29+E32</f>
        <v>6198.3131912723238</v>
      </c>
      <c r="F34" s="65"/>
      <c r="G34" s="66">
        <f>G8+G19+G29+G32</f>
        <v>1549.578297818081</v>
      </c>
      <c r="H34" s="67"/>
      <c r="I34" s="68">
        <f>(C34-B34)/B34</f>
        <v>0.18371456931901908</v>
      </c>
    </row>
    <row r="35" spans="1:9" s="2" customFormat="1" ht="23.25" customHeight="1">
      <c r="A35" s="34" t="s">
        <v>34</v>
      </c>
      <c r="B35" s="36"/>
      <c r="C35" s="85"/>
      <c r="D35" s="100"/>
      <c r="E35" s="70"/>
      <c r="F35" s="65"/>
      <c r="G35" s="71"/>
      <c r="H35" s="67"/>
      <c r="I35" s="67"/>
    </row>
    <row r="36" spans="1:9" s="2" customFormat="1" ht="12" customHeight="1">
      <c r="A36" s="69"/>
      <c r="B36" s="99"/>
      <c r="C36" s="62"/>
      <c r="D36" s="101"/>
      <c r="E36" s="72"/>
      <c r="F36" s="65"/>
      <c r="G36" s="64"/>
      <c r="H36" s="67"/>
      <c r="I36" s="13"/>
    </row>
    <row r="37" spans="1:9" s="2" customFormat="1" ht="23.25" customHeight="1">
      <c r="A37" s="28" t="s">
        <v>57</v>
      </c>
      <c r="B37" s="4">
        <f>BRA!B37</f>
        <v>25178</v>
      </c>
      <c r="C37" s="103">
        <f>BRA!C37</f>
        <v>0</v>
      </c>
      <c r="D37" s="96">
        <f>B37*E4</f>
        <v>950.39648379999994</v>
      </c>
      <c r="E37" s="59">
        <f>C37*E$2</f>
        <v>0</v>
      </c>
      <c r="F37" s="65"/>
      <c r="G37" s="60">
        <f>E37/4</f>
        <v>0</v>
      </c>
      <c r="H37" s="67"/>
      <c r="I37" s="13"/>
    </row>
    <row r="38" spans="1:9" ht="20.149999999999999" customHeight="1" thickBot="1">
      <c r="A38" s="35" t="s">
        <v>36</v>
      </c>
      <c r="B38" s="31"/>
      <c r="C38" s="53"/>
      <c r="D38" s="92"/>
      <c r="E38" s="59"/>
      <c r="F38" s="57"/>
      <c r="G38" s="60"/>
    </row>
    <row r="39" spans="1:9" s="2" customFormat="1" ht="20.149999999999999" customHeight="1" thickBot="1">
      <c r="A39" s="33" t="s">
        <v>21</v>
      </c>
      <c r="B39" s="10">
        <f>SUM(B36:B38)</f>
        <v>25178</v>
      </c>
      <c r="C39" s="73">
        <f>SUM(C37:C38)</f>
        <v>0</v>
      </c>
      <c r="D39" s="74">
        <f>SUM(D37:D38)</f>
        <v>950.39648379999994</v>
      </c>
      <c r="E39" s="75">
        <f>SUM(E37:E38)</f>
        <v>0</v>
      </c>
      <c r="F39" s="57"/>
      <c r="G39" s="75">
        <f>SUM(G37:G38)</f>
        <v>0</v>
      </c>
      <c r="H39" s="67"/>
      <c r="I39" s="67"/>
    </row>
    <row r="40" spans="1:9" ht="16.5" thickBot="1">
      <c r="A40" s="76" t="s">
        <v>22</v>
      </c>
      <c r="B40" s="12">
        <f>B34+B39</f>
        <v>164360.87365675293</v>
      </c>
      <c r="C40" s="77">
        <f>C34+C39</f>
        <v>164752.79534718674</v>
      </c>
      <c r="D40" s="78">
        <f>D34+D39</f>
        <v>6204.1463340088185</v>
      </c>
      <c r="E40" s="79">
        <f>E34+E39</f>
        <v>6198.3131912723238</v>
      </c>
      <c r="F40" s="80"/>
      <c r="G40" s="81">
        <f>G34+G39</f>
        <v>1549.578297818081</v>
      </c>
    </row>
    <row r="41" spans="1:9" ht="16.5" thickBot="1"/>
    <row r="42" spans="1:9" ht="16.5" thickBot="1">
      <c r="A42" s="14"/>
      <c r="E42" s="82">
        <f t="shared" ref="E42" si="6">ROUND(E40,0)</f>
        <v>6198</v>
      </c>
      <c r="F42" s="83"/>
      <c r="G42" s="82">
        <f>E42/4</f>
        <v>1549.5</v>
      </c>
    </row>
    <row r="43" spans="1:9">
      <c r="A43" s="15" t="s">
        <v>41</v>
      </c>
    </row>
    <row r="44" spans="1:9">
      <c r="A44" s="13" t="s">
        <v>42</v>
      </c>
    </row>
    <row r="45" spans="1:9">
      <c r="A45" s="13" t="s">
        <v>52</v>
      </c>
    </row>
    <row r="46" spans="1:9">
      <c r="A46" s="13" t="s">
        <v>47</v>
      </c>
    </row>
    <row r="47" spans="1:9">
      <c r="A47" s="13" t="s">
        <v>49</v>
      </c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8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92C72-B882-4D21-BD6A-EFA2754754E0}">
  <sheetPr>
    <pageSetUpPr fitToPage="1"/>
  </sheetPr>
  <dimension ref="A1:I47"/>
  <sheetViews>
    <sheetView showGridLines="0" tabSelected="1" topLeftCell="A13" workbookViewId="0">
      <selection activeCell="B10" sqref="B10"/>
    </sheetView>
  </sheetViews>
  <sheetFormatPr defaultColWidth="9.453125" defaultRowHeight="16"/>
  <cols>
    <col min="1" max="1" width="71.453125" style="13" customWidth="1"/>
    <col min="2" max="3" width="10.453125" style="13" customWidth="1"/>
    <col min="4" max="4" width="12.453125" style="13" customWidth="1"/>
    <col min="5" max="5" width="12.7265625" style="13" bestFit="1" customWidth="1"/>
    <col min="6" max="6" width="3.1796875" style="13" customWidth="1"/>
    <col min="7" max="7" width="10.453125" style="13" customWidth="1"/>
    <col min="8" max="8" width="3.7265625" style="13" customWidth="1"/>
    <col min="9" max="9" width="11.54296875" style="13" customWidth="1"/>
    <col min="10" max="10" width="4.453125" style="1" customWidth="1"/>
    <col min="11" max="16384" width="9.453125" style="1"/>
  </cols>
  <sheetData>
    <row r="1" spans="1:9">
      <c r="A1" s="16"/>
      <c r="B1" s="108" t="s">
        <v>28</v>
      </c>
      <c r="C1" s="109"/>
      <c r="D1" s="108" t="s">
        <v>29</v>
      </c>
      <c r="E1" s="110"/>
      <c r="G1" s="3"/>
      <c r="I1" s="37" t="s">
        <v>37</v>
      </c>
    </row>
    <row r="2" spans="1:9">
      <c r="A2" s="17" t="s">
        <v>58</v>
      </c>
      <c r="B2" s="38"/>
      <c r="C2" s="39"/>
      <c r="D2" s="40" t="s">
        <v>30</v>
      </c>
      <c r="E2" s="105">
        <v>4.0938599999999999E-2</v>
      </c>
      <c r="F2" s="41"/>
      <c r="G2" s="42"/>
      <c r="I2" s="43" t="s">
        <v>38</v>
      </c>
    </row>
    <row r="3" spans="1:9" ht="18" customHeight="1">
      <c r="A3" s="17" t="s">
        <v>62</v>
      </c>
      <c r="B3" s="38"/>
      <c r="C3" s="39"/>
      <c r="D3" s="106"/>
      <c r="E3" s="105"/>
      <c r="F3" s="41"/>
      <c r="G3" s="6" t="s">
        <v>27</v>
      </c>
      <c r="I3" s="43" t="s">
        <v>63</v>
      </c>
    </row>
    <row r="4" spans="1:9" hidden="1">
      <c r="A4" s="17" t="s">
        <v>24</v>
      </c>
      <c r="B4" s="44" t="s">
        <v>1</v>
      </c>
      <c r="C4" s="45" t="s">
        <v>1</v>
      </c>
      <c r="D4" s="44" t="s">
        <v>1</v>
      </c>
      <c r="E4" s="45" t="s">
        <v>1</v>
      </c>
      <c r="F4" s="46"/>
      <c r="G4" s="6"/>
      <c r="I4" s="47" t="s">
        <v>61</v>
      </c>
    </row>
    <row r="5" spans="1:9">
      <c r="A5" s="17" t="s">
        <v>24</v>
      </c>
      <c r="B5" s="44">
        <v>80.959999999999994</v>
      </c>
      <c r="C5" s="45">
        <v>77.884615384615387</v>
      </c>
      <c r="D5" s="44">
        <v>80.959999999999994</v>
      </c>
      <c r="E5" s="107"/>
      <c r="F5" s="46"/>
      <c r="G5" s="6">
        <v>77.884615384615387</v>
      </c>
      <c r="I5" s="42"/>
    </row>
    <row r="6" spans="1:9" ht="16.5" thickBot="1">
      <c r="A6" s="18"/>
      <c r="B6" s="48" t="s">
        <v>48</v>
      </c>
      <c r="C6" s="49" t="s">
        <v>56</v>
      </c>
      <c r="D6" s="48" t="s">
        <v>48</v>
      </c>
      <c r="E6" s="49" t="s">
        <v>56</v>
      </c>
      <c r="F6" s="48"/>
      <c r="G6" s="7" t="s">
        <v>56</v>
      </c>
      <c r="I6" s="87" t="s">
        <v>39</v>
      </c>
    </row>
    <row r="7" spans="1:9">
      <c r="A7" s="19"/>
      <c r="B7" s="23" t="s">
        <v>2</v>
      </c>
      <c r="C7" s="88" t="s">
        <v>2</v>
      </c>
      <c r="D7" s="23" t="s">
        <v>2</v>
      </c>
      <c r="E7" s="88" t="s">
        <v>2</v>
      </c>
      <c r="F7" s="50"/>
      <c r="G7" s="88" t="s">
        <v>2</v>
      </c>
      <c r="I7" s="52"/>
    </row>
    <row r="8" spans="1:9" ht="20.149999999999999" customHeight="1">
      <c r="A8" s="20" t="s">
        <v>3</v>
      </c>
      <c r="B8" s="5"/>
      <c r="C8" s="51"/>
      <c r="D8" s="5"/>
      <c r="E8" s="51"/>
      <c r="F8" s="50"/>
      <c r="G8" s="51"/>
      <c r="I8" s="52"/>
    </row>
    <row r="9" spans="1:9" ht="30" customHeight="1">
      <c r="A9" s="21" t="s">
        <v>26</v>
      </c>
      <c r="B9" s="24">
        <f>BRA!B8</f>
        <v>4481.4689633117487</v>
      </c>
      <c r="C9" s="89">
        <f>BRA!C8</f>
        <v>10841.97861017688</v>
      </c>
      <c r="D9" s="91">
        <f>B9*7788.46153846154%</f>
        <v>349037.48656562663</v>
      </c>
      <c r="E9" s="55">
        <f>C9*E2</f>
        <v>443.85542553058724</v>
      </c>
      <c r="F9" s="54"/>
      <c r="G9" s="55">
        <f>E9/4</f>
        <v>110.96385638264681</v>
      </c>
      <c r="I9" s="56">
        <f>(C9-B9)/B9</f>
        <v>1.4192912410944816</v>
      </c>
    </row>
    <row r="10" spans="1:9" ht="12.75" customHeight="1" thickBot="1">
      <c r="A10" s="22"/>
      <c r="B10" s="25"/>
      <c r="C10" s="90"/>
      <c r="D10" s="91"/>
      <c r="E10" s="61"/>
      <c r="F10" s="57"/>
      <c r="G10" s="61"/>
      <c r="I10" s="58"/>
    </row>
    <row r="11" spans="1:9" ht="8.25" customHeight="1">
      <c r="A11" s="26"/>
      <c r="B11" s="3"/>
      <c r="C11" s="93"/>
      <c r="D11" s="91"/>
      <c r="E11" s="97"/>
      <c r="F11" s="57"/>
      <c r="G11" s="97"/>
      <c r="I11" s="98"/>
    </row>
    <row r="12" spans="1:9" ht="20.149999999999999" customHeight="1">
      <c r="A12" s="27" t="s">
        <v>4</v>
      </c>
      <c r="B12" s="4"/>
      <c r="C12" s="94"/>
      <c r="D12" s="91"/>
      <c r="E12" s="60"/>
      <c r="F12" s="57"/>
      <c r="G12" s="60"/>
      <c r="I12" s="56"/>
    </row>
    <row r="13" spans="1:9" ht="20.149999999999999" customHeight="1">
      <c r="A13" s="28" t="s">
        <v>5</v>
      </c>
      <c r="B13" s="24">
        <f>BRA!B12</f>
        <v>4478</v>
      </c>
      <c r="C13" s="89">
        <f>BRA!C12</f>
        <v>4955</v>
      </c>
      <c r="D13" s="91">
        <f t="shared" ref="D10:D19" si="0">B13*7788.46153846154%</f>
        <v>348767.30769230775</v>
      </c>
      <c r="E13" s="60">
        <f t="shared" ref="E13:E18" si="1">C13*E$2</f>
        <v>202.850763</v>
      </c>
      <c r="F13" s="57"/>
      <c r="G13" s="60">
        <f t="shared" ref="G13:G18" si="2">E13/4</f>
        <v>50.71269075</v>
      </c>
      <c r="I13" s="56"/>
    </row>
    <row r="14" spans="1:9" ht="20.149999999999999" customHeight="1">
      <c r="A14" s="28" t="s">
        <v>6</v>
      </c>
      <c r="B14" s="24">
        <f>BRA!B13</f>
        <v>0</v>
      </c>
      <c r="C14" s="89">
        <f>BRA!C13</f>
        <v>0</v>
      </c>
      <c r="D14" s="91"/>
      <c r="E14" s="60">
        <f t="shared" si="1"/>
        <v>0</v>
      </c>
      <c r="F14" s="57"/>
      <c r="G14" s="60">
        <f t="shared" si="2"/>
        <v>0</v>
      </c>
      <c r="I14" s="56"/>
    </row>
    <row r="15" spans="1:9" ht="20.149999999999999" customHeight="1">
      <c r="A15" s="28" t="s">
        <v>7</v>
      </c>
      <c r="B15" s="24">
        <f>BRA!B14</f>
        <v>8704.7999999999993</v>
      </c>
      <c r="C15" s="89">
        <f>BRA!C14</f>
        <v>7000</v>
      </c>
      <c r="D15" s="91">
        <f t="shared" si="0"/>
        <v>677970.00000000012</v>
      </c>
      <c r="E15" s="60">
        <f t="shared" si="1"/>
        <v>286.5702</v>
      </c>
      <c r="F15" s="57"/>
      <c r="G15" s="60">
        <f t="shared" si="2"/>
        <v>71.64255</v>
      </c>
      <c r="I15" s="56"/>
    </row>
    <row r="16" spans="1:9" ht="20.149999999999999" customHeight="1">
      <c r="A16" s="28" t="s">
        <v>8</v>
      </c>
      <c r="B16" s="24">
        <f>BRA!B15</f>
        <v>9768.1934841593411</v>
      </c>
      <c r="C16" s="89">
        <f>BRA!C15</f>
        <v>10663.57506935433</v>
      </c>
      <c r="D16" s="91">
        <f t="shared" si="0"/>
        <v>760791.99251625652</v>
      </c>
      <c r="E16" s="60">
        <f t="shared" si="1"/>
        <v>436.55183433426919</v>
      </c>
      <c r="F16" s="57"/>
      <c r="G16" s="60">
        <f t="shared" si="2"/>
        <v>109.1379585835673</v>
      </c>
      <c r="I16" s="56"/>
    </row>
    <row r="17" spans="1:9" ht="20.149999999999999" customHeight="1">
      <c r="A17" s="28" t="s">
        <v>9</v>
      </c>
      <c r="B17" s="24">
        <f>BRA!B16</f>
        <v>11675</v>
      </c>
      <c r="C17" s="89">
        <f>BRA!C16</f>
        <v>12165</v>
      </c>
      <c r="D17" s="91">
        <f t="shared" si="0"/>
        <v>909302.88461538486</v>
      </c>
      <c r="E17" s="60">
        <f t="shared" si="1"/>
        <v>498.01806899999997</v>
      </c>
      <c r="F17" s="57"/>
      <c r="G17" s="60">
        <f t="shared" si="2"/>
        <v>124.50451724999999</v>
      </c>
      <c r="I17" s="56"/>
    </row>
    <row r="18" spans="1:9" ht="20.149999999999999" customHeight="1">
      <c r="A18" s="28" t="s">
        <v>35</v>
      </c>
      <c r="B18" s="24">
        <f>BRA!B17</f>
        <v>1608</v>
      </c>
      <c r="C18" s="89">
        <f>BRA!C17</f>
        <v>2040</v>
      </c>
      <c r="D18" s="91">
        <f t="shared" si="0"/>
        <v>125238.46153846156</v>
      </c>
      <c r="E18" s="60">
        <f t="shared" si="1"/>
        <v>83.514743999999993</v>
      </c>
      <c r="F18" s="57"/>
      <c r="G18" s="60">
        <f t="shared" si="2"/>
        <v>20.878685999999998</v>
      </c>
      <c r="I18" s="56"/>
    </row>
    <row r="19" spans="1:9" ht="11.25" customHeight="1">
      <c r="A19" s="28"/>
      <c r="B19" s="4"/>
      <c r="C19" s="94"/>
      <c r="D19" s="91"/>
      <c r="E19" s="60"/>
      <c r="F19" s="57"/>
      <c r="G19" s="60"/>
      <c r="I19" s="56"/>
    </row>
    <row r="20" spans="1:9" ht="20.149999999999999" customHeight="1" thickBot="1">
      <c r="A20" s="29" t="s">
        <v>10</v>
      </c>
      <c r="B20" s="25">
        <f>SUM(B13:B19)</f>
        <v>36233.993484159342</v>
      </c>
      <c r="C20" s="90">
        <f>SUM(C13:C19)</f>
        <v>36823.57506935433</v>
      </c>
      <c r="D20" s="92">
        <f>SUM(D13:D19)</f>
        <v>2822070.6463624109</v>
      </c>
      <c r="E20" s="61">
        <f>SUM(E13:E19)</f>
        <v>1507.5056103342692</v>
      </c>
      <c r="F20" s="57"/>
      <c r="G20" s="61">
        <f>SUM(G13:G19)</f>
        <v>376.87640258356731</v>
      </c>
      <c r="I20" s="58">
        <f>(C20-B20)/B20</f>
        <v>1.6271504421745277E-2</v>
      </c>
    </row>
    <row r="21" spans="1:9" ht="11.25" customHeight="1">
      <c r="A21" s="26"/>
      <c r="B21" s="3"/>
      <c r="C21" s="93"/>
      <c r="D21" s="95"/>
      <c r="E21" s="97"/>
      <c r="F21" s="57"/>
      <c r="G21" s="97"/>
      <c r="I21" s="56"/>
    </row>
    <row r="22" spans="1:9" ht="20.149999999999999" customHeight="1">
      <c r="A22" s="27" t="s">
        <v>11</v>
      </c>
      <c r="B22" s="4"/>
      <c r="C22" s="94"/>
      <c r="D22" s="96"/>
      <c r="E22" s="60"/>
      <c r="F22" s="57"/>
      <c r="G22" s="60"/>
      <c r="I22" s="56"/>
    </row>
    <row r="23" spans="1:9" ht="20.149999999999999" customHeight="1">
      <c r="A23" s="28" t="s">
        <v>12</v>
      </c>
      <c r="B23" s="24">
        <f>BRA!B22</f>
        <v>3663</v>
      </c>
      <c r="C23" s="89">
        <f>BRA!C22</f>
        <v>3614</v>
      </c>
      <c r="D23" s="96">
        <f>B23*7788.46153846154%</f>
        <v>285291.34615384619</v>
      </c>
      <c r="E23" s="60">
        <f t="shared" ref="E23:E27" si="3">C23*E$2</f>
        <v>147.95210040000001</v>
      </c>
      <c r="F23" s="57"/>
      <c r="G23" s="60">
        <f t="shared" ref="G23:G28" si="4">E23/4</f>
        <v>36.988025100000002</v>
      </c>
      <c r="I23" s="56"/>
    </row>
    <row r="24" spans="1:9" ht="19.5" customHeight="1">
      <c r="A24" s="28" t="s">
        <v>13</v>
      </c>
      <c r="B24" s="24">
        <f>BRA!B23</f>
        <v>16562.991054757316</v>
      </c>
      <c r="C24" s="89">
        <f>BRA!C23</f>
        <v>19953.241667655519</v>
      </c>
      <c r="D24" s="96">
        <f t="shared" ref="D24:D28" si="5">B24*7788.46153846154%</f>
        <v>1290002.187918599</v>
      </c>
      <c r="E24" s="60">
        <f t="shared" si="3"/>
        <v>816.85777933548218</v>
      </c>
      <c r="F24" s="57"/>
      <c r="G24" s="60">
        <f t="shared" si="4"/>
        <v>204.21444483387054</v>
      </c>
      <c r="I24" s="56"/>
    </row>
    <row r="25" spans="1:9" ht="20.149999999999999" customHeight="1">
      <c r="A25" s="28" t="s">
        <v>14</v>
      </c>
      <c r="B25" s="24">
        <f>BRA!B24</f>
        <v>4991</v>
      </c>
      <c r="C25" s="89">
        <f>BRA!C24</f>
        <v>5088</v>
      </c>
      <c r="D25" s="96">
        <f t="shared" si="5"/>
        <v>388722.11538461549</v>
      </c>
      <c r="E25" s="60">
        <f t="shared" si="3"/>
        <v>208.2955968</v>
      </c>
      <c r="F25" s="57"/>
      <c r="G25" s="60">
        <f t="shared" si="4"/>
        <v>52.0738992</v>
      </c>
      <c r="I25" s="56"/>
    </row>
    <row r="26" spans="1:9" ht="20.149999999999999" customHeight="1">
      <c r="A26" s="28" t="s">
        <v>15</v>
      </c>
      <c r="B26" s="24">
        <f>BRA!B25</f>
        <v>0</v>
      </c>
      <c r="C26" s="89">
        <f>BRA!C25</f>
        <v>0</v>
      </c>
      <c r="D26" s="96">
        <f t="shared" si="5"/>
        <v>0</v>
      </c>
      <c r="E26" s="60">
        <f t="shared" si="3"/>
        <v>0</v>
      </c>
      <c r="F26" s="57"/>
      <c r="G26" s="60">
        <f t="shared" si="4"/>
        <v>0</v>
      </c>
      <c r="I26" s="56"/>
    </row>
    <row r="27" spans="1:9" ht="18.75" customHeight="1">
      <c r="A27" s="30" t="s">
        <v>16</v>
      </c>
      <c r="B27" s="24">
        <f>BRA!B26</f>
        <v>142.74785129427846</v>
      </c>
      <c r="C27" s="89">
        <f>BRA!C26</f>
        <v>150</v>
      </c>
      <c r="D27" s="96">
        <f t="shared" si="5"/>
        <v>11117.861495035151</v>
      </c>
      <c r="E27" s="60">
        <f t="shared" si="3"/>
        <v>6.14079</v>
      </c>
      <c r="F27" s="57"/>
      <c r="G27" s="60">
        <f t="shared" si="4"/>
        <v>1.5351975</v>
      </c>
      <c r="I27" s="56"/>
    </row>
    <row r="28" spans="1:9" ht="20.149999999999999" customHeight="1">
      <c r="A28" s="28" t="s">
        <v>17</v>
      </c>
      <c r="B28" s="24">
        <f>BRA!B27</f>
        <v>70765.672303230225</v>
      </c>
      <c r="C28" s="89">
        <f>BRA!C27</f>
        <v>86025</v>
      </c>
      <c r="D28" s="96">
        <f t="shared" si="5"/>
        <v>5511557.1697708163</v>
      </c>
      <c r="E28" s="60">
        <f>C28*E$2</f>
        <v>3521.7430649999997</v>
      </c>
      <c r="F28" s="57"/>
      <c r="G28" s="60">
        <f t="shared" si="4"/>
        <v>880.43576624999992</v>
      </c>
      <c r="I28" s="56"/>
    </row>
    <row r="29" spans="1:9" ht="10.5" customHeight="1">
      <c r="A29" s="28"/>
      <c r="B29" s="4"/>
      <c r="C29" s="94"/>
      <c r="D29" s="96"/>
      <c r="E29" s="60"/>
      <c r="F29" s="57"/>
      <c r="G29" s="60"/>
      <c r="I29" s="56"/>
    </row>
    <row r="30" spans="1:9" ht="20.149999999999999" customHeight="1" thickBot="1">
      <c r="A30" s="29" t="s">
        <v>10</v>
      </c>
      <c r="B30" s="25">
        <f>SUM(B23:B29)</f>
        <v>96125.411209281825</v>
      </c>
      <c r="C30" s="90">
        <f>SUM(C23:C29)</f>
        <v>114830.24166765551</v>
      </c>
      <c r="D30" s="92">
        <f>SUM(D23:D29)</f>
        <v>7486690.6807229128</v>
      </c>
      <c r="E30" s="61">
        <f>SUM(E23:E29)</f>
        <v>4700.9893315354821</v>
      </c>
      <c r="F30" s="57"/>
      <c r="G30" s="61">
        <f>SUM(G23:G29)</f>
        <v>1175.2473328838705</v>
      </c>
      <c r="I30" s="58">
        <f>(C30-B30)/B30</f>
        <v>0.19458778093182877</v>
      </c>
    </row>
    <row r="31" spans="1:9" ht="12" customHeight="1">
      <c r="A31" s="26"/>
      <c r="B31" s="3"/>
      <c r="C31" s="93"/>
      <c r="D31" s="95"/>
      <c r="E31" s="97"/>
      <c r="F31" s="57"/>
      <c r="G31" s="60"/>
      <c r="I31" s="52"/>
    </row>
    <row r="32" spans="1:9" ht="20.149999999999999" customHeight="1">
      <c r="A32" s="27" t="s">
        <v>18</v>
      </c>
      <c r="B32" s="4"/>
      <c r="C32" s="94"/>
      <c r="D32" s="96"/>
      <c r="E32" s="60"/>
      <c r="F32" s="57"/>
      <c r="G32" s="60"/>
      <c r="I32" s="52"/>
    </row>
    <row r="33" spans="1:9" ht="20.149999999999999" customHeight="1">
      <c r="A33" s="28" t="s">
        <v>19</v>
      </c>
      <c r="B33" s="24">
        <f>BRA!B32</f>
        <v>2342</v>
      </c>
      <c r="C33" s="89">
        <f>BRA!C32</f>
        <v>2257</v>
      </c>
      <c r="D33" s="96">
        <f>B33*7788.46153846154%</f>
        <v>182405.76923076928</v>
      </c>
      <c r="E33" s="60">
        <f>C33*E$2</f>
        <v>92.398420200000004</v>
      </c>
      <c r="F33" s="57"/>
      <c r="G33" s="60">
        <f>E33/4</f>
        <v>23.099605050000001</v>
      </c>
      <c r="I33" s="56">
        <f>(C33-B33)/B33</f>
        <v>-3.6293766011955594E-2</v>
      </c>
    </row>
    <row r="34" spans="1:9" ht="10.5" customHeight="1" thickBot="1">
      <c r="A34" s="32"/>
      <c r="B34" s="25"/>
      <c r="C34" s="90"/>
      <c r="D34" s="92"/>
      <c r="E34" s="61"/>
      <c r="F34" s="57"/>
      <c r="G34" s="61"/>
      <c r="I34" s="52"/>
    </row>
    <row r="35" spans="1:9" s="2" customFormat="1" ht="19.5" customHeight="1" thickBot="1">
      <c r="A35" s="33" t="s">
        <v>20</v>
      </c>
      <c r="B35" s="9">
        <f>B9+B20+B30+B33</f>
        <v>139182.87365675293</v>
      </c>
      <c r="C35" s="62">
        <f>C9+C20+C30+C33</f>
        <v>164752.79534718674</v>
      </c>
      <c r="D35" s="62">
        <f>D9+D20+D30+D33</f>
        <v>10840204.582881721</v>
      </c>
      <c r="E35" s="64">
        <f>E9+E20+E30+E33</f>
        <v>6744.7487876003388</v>
      </c>
      <c r="F35" s="65"/>
      <c r="G35" s="66">
        <f>G9+G20+G30+G33</f>
        <v>1686.1871969000847</v>
      </c>
      <c r="H35" s="67"/>
      <c r="I35" s="68">
        <f>(C35-B35)/B35</f>
        <v>0.18371456931901908</v>
      </c>
    </row>
    <row r="36" spans="1:9" s="2" customFormat="1" ht="23.25" customHeight="1">
      <c r="A36" s="34" t="s">
        <v>34</v>
      </c>
      <c r="B36" s="36"/>
      <c r="C36" s="85"/>
      <c r="D36" s="100"/>
      <c r="E36" s="70"/>
      <c r="F36" s="65"/>
      <c r="G36" s="71"/>
      <c r="H36" s="67"/>
      <c r="I36" s="67"/>
    </row>
    <row r="37" spans="1:9" s="2" customFormat="1" ht="12" customHeight="1">
      <c r="A37" s="69"/>
      <c r="B37" s="99"/>
      <c r="C37" s="62"/>
      <c r="D37" s="101"/>
      <c r="E37" s="72"/>
      <c r="F37" s="65"/>
      <c r="G37" s="64"/>
      <c r="H37" s="67"/>
      <c r="I37" s="13"/>
    </row>
    <row r="38" spans="1:9" s="2" customFormat="1" ht="23.25" customHeight="1">
      <c r="A38" s="28" t="s">
        <v>57</v>
      </c>
      <c r="B38" s="4">
        <f>BRA!B37</f>
        <v>25178</v>
      </c>
      <c r="C38" s="103">
        <f>BRA!C37</f>
        <v>0</v>
      </c>
      <c r="D38" s="96">
        <f>B38*7788.46153846154%</f>
        <v>1960978.8461538465</v>
      </c>
      <c r="E38" s="59">
        <f>C38*E$2</f>
        <v>0</v>
      </c>
      <c r="F38" s="65"/>
      <c r="G38" s="60">
        <f>E38/4</f>
        <v>0</v>
      </c>
      <c r="H38" s="67"/>
      <c r="I38" s="13"/>
    </row>
    <row r="39" spans="1:9" ht="20.149999999999999" customHeight="1" thickBot="1">
      <c r="A39" s="35" t="s">
        <v>36</v>
      </c>
      <c r="B39" s="31"/>
      <c r="C39" s="53"/>
      <c r="D39" s="92"/>
      <c r="E39" s="59"/>
      <c r="F39" s="57"/>
      <c r="G39" s="60"/>
    </row>
    <row r="40" spans="1:9" s="2" customFormat="1" ht="20.149999999999999" customHeight="1" thickBot="1">
      <c r="A40" s="33" t="s">
        <v>21</v>
      </c>
      <c r="B40" s="10">
        <f>SUM(B37:B39)</f>
        <v>25178</v>
      </c>
      <c r="C40" s="73">
        <f>SUM(C38:C39)</f>
        <v>0</v>
      </c>
      <c r="D40" s="74">
        <f>SUM(D38:D39)</f>
        <v>1960978.8461538465</v>
      </c>
      <c r="E40" s="75">
        <f>SUM(E38:E39)</f>
        <v>0</v>
      </c>
      <c r="F40" s="57"/>
      <c r="G40" s="75">
        <f>SUM(G38:G39)</f>
        <v>0</v>
      </c>
      <c r="H40" s="67"/>
      <c r="I40" s="67"/>
    </row>
    <row r="41" spans="1:9" ht="16.5" thickBot="1">
      <c r="A41" s="76" t="s">
        <v>22</v>
      </c>
      <c r="B41" s="12">
        <f>B35+B40</f>
        <v>164360.87365675293</v>
      </c>
      <c r="C41" s="77">
        <f>C35+C40</f>
        <v>164752.79534718674</v>
      </c>
      <c r="D41" s="77">
        <f>D35+D40</f>
        <v>12801183.429035567</v>
      </c>
      <c r="E41" s="79">
        <f>E35+E40</f>
        <v>6744.7487876003388</v>
      </c>
      <c r="F41" s="80"/>
      <c r="G41" s="81">
        <f>G35+G40</f>
        <v>1686.1871969000847</v>
      </c>
    </row>
    <row r="42" spans="1:9" ht="16.5" thickBot="1"/>
    <row r="43" spans="1:9" ht="16.5" thickBot="1">
      <c r="A43" s="14"/>
      <c r="E43" s="82">
        <f t="shared" ref="E43" si="6">ROUND(E41,0)</f>
        <v>6745</v>
      </c>
      <c r="F43" s="83"/>
      <c r="G43" s="82">
        <f>E43/4</f>
        <v>1686.25</v>
      </c>
    </row>
    <row r="44" spans="1:9">
      <c r="A44" s="15" t="s">
        <v>41</v>
      </c>
    </row>
    <row r="45" spans="1:9">
      <c r="A45" s="13" t="s">
        <v>42</v>
      </c>
    </row>
    <row r="46" spans="1:9">
      <c r="A46" s="13" t="s">
        <v>50</v>
      </c>
    </row>
    <row r="47" spans="1:9">
      <c r="A47" s="13" t="s">
        <v>51</v>
      </c>
    </row>
  </sheetData>
  <mergeCells count="2">
    <mergeCell ref="B1:C1"/>
    <mergeCell ref="D1:E1"/>
  </mergeCells>
  <printOptions horizontalCentered="1" gridLinesSet="0"/>
  <pageMargins left="0.35433070866141736" right="0.35433070866141736" top="0.98425196850393704" bottom="0.59055118110236227" header="0.39370078740157483" footer="0"/>
  <pageSetup paperSize="9" scale="8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8"/>
  <sheetViews>
    <sheetView showGridLines="0" workbookViewId="0">
      <selection activeCell="K11" sqref="K11"/>
    </sheetView>
  </sheetViews>
  <sheetFormatPr defaultColWidth="9.453125" defaultRowHeight="16"/>
  <cols>
    <col min="1" max="1" width="71" style="13" customWidth="1"/>
    <col min="2" max="3" width="10.453125" style="13" customWidth="1"/>
    <col min="4" max="4" width="12.453125" style="13" customWidth="1"/>
    <col min="5" max="5" width="10.453125" style="13" customWidth="1"/>
    <col min="6" max="6" width="3.1796875" style="13" customWidth="1"/>
    <col min="7" max="7" width="10.453125" style="13" customWidth="1"/>
    <col min="8" max="8" width="3.453125" style="13" customWidth="1"/>
    <col min="9" max="9" width="11.54296875" style="13" customWidth="1"/>
    <col min="10" max="10" width="3.81640625" style="1" customWidth="1"/>
    <col min="11" max="16384" width="9.453125" style="1"/>
  </cols>
  <sheetData>
    <row r="1" spans="1:9">
      <c r="A1" s="16"/>
      <c r="B1" s="108" t="s">
        <v>28</v>
      </c>
      <c r="C1" s="109"/>
      <c r="D1" s="108" t="s">
        <v>29</v>
      </c>
      <c r="E1" s="110"/>
      <c r="G1" s="3"/>
      <c r="I1" s="37" t="s">
        <v>37</v>
      </c>
    </row>
    <row r="2" spans="1:9">
      <c r="A2" s="17" t="s">
        <v>58</v>
      </c>
      <c r="B2" s="38"/>
      <c r="C2" s="39"/>
      <c r="D2" s="40" t="s">
        <v>31</v>
      </c>
      <c r="E2" s="105">
        <v>3.5245800000000001E-2</v>
      </c>
      <c r="F2" s="41"/>
      <c r="G2" s="6" t="s">
        <v>27</v>
      </c>
      <c r="I2" s="43" t="s">
        <v>38</v>
      </c>
    </row>
    <row r="3" spans="1:9">
      <c r="A3" s="17" t="s">
        <v>62</v>
      </c>
      <c r="B3" s="44" t="s">
        <v>1</v>
      </c>
      <c r="C3" s="45" t="s">
        <v>1</v>
      </c>
      <c r="D3" s="44" t="s">
        <v>1</v>
      </c>
      <c r="E3" s="45" t="s">
        <v>1</v>
      </c>
      <c r="F3" s="46"/>
      <c r="G3" s="6" t="s">
        <v>25</v>
      </c>
      <c r="I3" s="43" t="s">
        <v>63</v>
      </c>
    </row>
    <row r="4" spans="1:9" hidden="1">
      <c r="A4" s="17" t="s">
        <v>24</v>
      </c>
      <c r="B4" s="44"/>
      <c r="C4" s="45"/>
      <c r="D4" s="44"/>
      <c r="E4" s="107">
        <v>3.5363100000000001E-2</v>
      </c>
      <c r="F4" s="46"/>
      <c r="G4" s="6"/>
      <c r="I4" s="47" t="s">
        <v>61</v>
      </c>
    </row>
    <row r="5" spans="1:9" ht="16.5" thickBot="1">
      <c r="A5" s="18"/>
      <c r="B5" s="48" t="s">
        <v>56</v>
      </c>
      <c r="C5" s="49" t="s">
        <v>59</v>
      </c>
      <c r="D5" s="48" t="s">
        <v>56</v>
      </c>
      <c r="E5" s="49" t="s">
        <v>59</v>
      </c>
      <c r="F5" s="48"/>
      <c r="G5" s="7" t="s">
        <v>59</v>
      </c>
      <c r="I5" s="87" t="s">
        <v>39</v>
      </c>
    </row>
    <row r="6" spans="1:9">
      <c r="A6" s="19"/>
      <c r="B6" s="23" t="s">
        <v>2</v>
      </c>
      <c r="C6" s="88" t="s">
        <v>2</v>
      </c>
      <c r="D6" s="23" t="s">
        <v>2</v>
      </c>
      <c r="E6" s="88" t="s">
        <v>2</v>
      </c>
      <c r="F6" s="50"/>
      <c r="G6" s="88" t="s">
        <v>2</v>
      </c>
      <c r="I6" s="52"/>
    </row>
    <row r="7" spans="1:9" ht="20.149999999999999" customHeight="1">
      <c r="A7" s="20" t="s">
        <v>3</v>
      </c>
      <c r="B7" s="5"/>
      <c r="C7" s="51"/>
      <c r="D7" s="5"/>
      <c r="E7" s="51"/>
      <c r="F7" s="50"/>
      <c r="G7" s="51"/>
      <c r="I7" s="52"/>
    </row>
    <row r="8" spans="1:9" ht="30" customHeight="1">
      <c r="A8" s="21" t="s">
        <v>26</v>
      </c>
      <c r="B8" s="24">
        <f>BRA!B8</f>
        <v>4481.4689633117487</v>
      </c>
      <c r="C8" s="89">
        <f>BRA!C8</f>
        <v>10841.97861017688</v>
      </c>
      <c r="D8" s="91">
        <f>B8*E4</f>
        <v>158.47863509648971</v>
      </c>
      <c r="E8" s="55">
        <f>C8*E2</f>
        <v>382.13420969857231</v>
      </c>
      <c r="F8" s="54"/>
      <c r="G8" s="55">
        <f>E8/4</f>
        <v>95.533552424643077</v>
      </c>
      <c r="I8" s="56">
        <f>(C8-B8)/B8</f>
        <v>1.4192912410944816</v>
      </c>
    </row>
    <row r="9" spans="1:9" ht="12.75" customHeight="1" thickBot="1">
      <c r="A9" s="22"/>
      <c r="B9" s="25"/>
      <c r="C9" s="90"/>
      <c r="D9" s="92"/>
      <c r="E9" s="61"/>
      <c r="F9" s="57"/>
      <c r="G9" s="61"/>
      <c r="I9" s="58"/>
    </row>
    <row r="10" spans="1:9" ht="8.25" customHeight="1">
      <c r="A10" s="26"/>
      <c r="B10" s="3"/>
      <c r="C10" s="93"/>
      <c r="D10" s="95"/>
      <c r="E10" s="97"/>
      <c r="F10" s="57"/>
      <c r="G10" s="97"/>
      <c r="I10" s="98"/>
    </row>
    <row r="11" spans="1:9" ht="20.149999999999999" customHeight="1">
      <c r="A11" s="27" t="s">
        <v>4</v>
      </c>
      <c r="B11" s="4"/>
      <c r="C11" s="94"/>
      <c r="D11" s="96"/>
      <c r="E11" s="60"/>
      <c r="F11" s="57"/>
      <c r="G11" s="60"/>
      <c r="I11" s="56"/>
    </row>
    <row r="12" spans="1:9" ht="20.149999999999999" customHeight="1">
      <c r="A12" s="28" t="s">
        <v>5</v>
      </c>
      <c r="B12" s="24">
        <f>BRA!B12</f>
        <v>4478</v>
      </c>
      <c r="C12" s="89">
        <f>BRA!C12</f>
        <v>4955</v>
      </c>
      <c r="D12" s="96">
        <f t="shared" ref="D12:D17" si="0">B12*E$4</f>
        <v>158.35596180000002</v>
      </c>
      <c r="E12" s="60">
        <f t="shared" ref="E12:E17" si="1">C12*E$2</f>
        <v>174.64293900000001</v>
      </c>
      <c r="F12" s="57"/>
      <c r="G12" s="60">
        <f t="shared" ref="G12:G17" si="2">E12/4</f>
        <v>43.660734750000003</v>
      </c>
      <c r="I12" s="56"/>
    </row>
    <row r="13" spans="1:9" ht="20.149999999999999" customHeight="1">
      <c r="A13" s="28" t="s">
        <v>6</v>
      </c>
      <c r="B13" s="24">
        <f>BRA!B13</f>
        <v>0</v>
      </c>
      <c r="C13" s="89">
        <f>BRA!C13</f>
        <v>0</v>
      </c>
      <c r="D13" s="96">
        <f t="shared" si="0"/>
        <v>0</v>
      </c>
      <c r="E13" s="60">
        <f t="shared" si="1"/>
        <v>0</v>
      </c>
      <c r="F13" s="57"/>
      <c r="G13" s="60">
        <f t="shared" si="2"/>
        <v>0</v>
      </c>
      <c r="I13" s="56"/>
    </row>
    <row r="14" spans="1:9" ht="20.149999999999999" customHeight="1">
      <c r="A14" s="28" t="s">
        <v>7</v>
      </c>
      <c r="B14" s="24">
        <f>BRA!B14</f>
        <v>8704.7999999999993</v>
      </c>
      <c r="C14" s="89">
        <f>BRA!C14</f>
        <v>7000</v>
      </c>
      <c r="D14" s="96">
        <f t="shared" si="0"/>
        <v>307.82871288000001</v>
      </c>
      <c r="E14" s="60">
        <f t="shared" si="1"/>
        <v>246.72060000000002</v>
      </c>
      <c r="F14" s="57"/>
      <c r="G14" s="60">
        <f t="shared" si="2"/>
        <v>61.680150000000005</v>
      </c>
      <c r="I14" s="56"/>
    </row>
    <row r="15" spans="1:9" ht="20.149999999999999" customHeight="1">
      <c r="A15" s="28" t="s">
        <v>8</v>
      </c>
      <c r="B15" s="24">
        <f>BRA!B15</f>
        <v>9768.1934841593411</v>
      </c>
      <c r="C15" s="89">
        <f>BRA!C15</f>
        <v>10663.57506935433</v>
      </c>
      <c r="D15" s="96">
        <f t="shared" si="0"/>
        <v>345.4336029996752</v>
      </c>
      <c r="E15" s="60">
        <f t="shared" si="1"/>
        <v>375.84623417944886</v>
      </c>
      <c r="F15" s="57"/>
      <c r="G15" s="60">
        <f t="shared" si="2"/>
        <v>93.961558544862214</v>
      </c>
      <c r="I15" s="56"/>
    </row>
    <row r="16" spans="1:9" ht="20.149999999999999" customHeight="1">
      <c r="A16" s="28" t="s">
        <v>9</v>
      </c>
      <c r="B16" s="24">
        <f>BRA!B16</f>
        <v>11675</v>
      </c>
      <c r="C16" s="89">
        <f>BRA!C16</f>
        <v>12165</v>
      </c>
      <c r="D16" s="96">
        <f t="shared" si="0"/>
        <v>412.8641925</v>
      </c>
      <c r="E16" s="60">
        <f t="shared" si="1"/>
        <v>428.76515699999999</v>
      </c>
      <c r="F16" s="57"/>
      <c r="G16" s="60">
        <f t="shared" si="2"/>
        <v>107.19128925</v>
      </c>
      <c r="I16" s="56"/>
    </row>
    <row r="17" spans="1:9" ht="20.149999999999999" customHeight="1">
      <c r="A17" s="28" t="s">
        <v>35</v>
      </c>
      <c r="B17" s="24">
        <f>BRA!B17</f>
        <v>1608</v>
      </c>
      <c r="C17" s="89">
        <f>BRA!C17</f>
        <v>2040</v>
      </c>
      <c r="D17" s="96">
        <f t="shared" si="0"/>
        <v>56.863864800000002</v>
      </c>
      <c r="E17" s="60">
        <f t="shared" si="1"/>
        <v>71.901432</v>
      </c>
      <c r="F17" s="57"/>
      <c r="G17" s="60">
        <f t="shared" si="2"/>
        <v>17.975358</v>
      </c>
      <c r="I17" s="56"/>
    </row>
    <row r="18" spans="1:9" ht="11.25" customHeight="1">
      <c r="A18" s="28"/>
      <c r="B18" s="4"/>
      <c r="C18" s="94"/>
      <c r="D18" s="96"/>
      <c r="E18" s="60"/>
      <c r="F18" s="57"/>
      <c r="G18" s="60"/>
      <c r="I18" s="56"/>
    </row>
    <row r="19" spans="1:9" ht="20.149999999999999" customHeight="1" thickBot="1">
      <c r="A19" s="29" t="s">
        <v>10</v>
      </c>
      <c r="B19" s="25">
        <f>SUM(B12:B18)</f>
        <v>36233.993484159342</v>
      </c>
      <c r="C19" s="90">
        <f>SUM(C12:C18)</f>
        <v>36823.57506935433</v>
      </c>
      <c r="D19" s="92">
        <f>SUM(D12:D18)</f>
        <v>1281.3463349796752</v>
      </c>
      <c r="E19" s="61">
        <f>SUM(E12:E18)</f>
        <v>1297.8763621794487</v>
      </c>
      <c r="F19" s="57"/>
      <c r="G19" s="61">
        <f>SUM(G12:G18)</f>
        <v>324.46909054486218</v>
      </c>
      <c r="I19" s="58">
        <f>(C19-B19)/B19</f>
        <v>1.6271504421745277E-2</v>
      </c>
    </row>
    <row r="20" spans="1:9" ht="11.25" customHeight="1">
      <c r="A20" s="26"/>
      <c r="B20" s="3"/>
      <c r="C20" s="93"/>
      <c r="D20" s="95"/>
      <c r="E20" s="97"/>
      <c r="F20" s="57"/>
      <c r="G20" s="97"/>
      <c r="I20" s="56"/>
    </row>
    <row r="21" spans="1:9" ht="20.149999999999999" customHeight="1">
      <c r="A21" s="27" t="s">
        <v>11</v>
      </c>
      <c r="B21" s="4"/>
      <c r="C21" s="94"/>
      <c r="D21" s="96"/>
      <c r="E21" s="60"/>
      <c r="F21" s="57"/>
      <c r="G21" s="60"/>
      <c r="I21" s="56"/>
    </row>
    <row r="22" spans="1:9" ht="20.149999999999999" customHeight="1">
      <c r="A22" s="28" t="s">
        <v>12</v>
      </c>
      <c r="B22" s="24">
        <f>BRA!B22</f>
        <v>3663</v>
      </c>
      <c r="C22" s="89">
        <f>BRA!C22</f>
        <v>3614</v>
      </c>
      <c r="D22" s="96">
        <f t="shared" ref="D22:D27" si="3">B22*E$4</f>
        <v>129.5350353</v>
      </c>
      <c r="E22" s="60">
        <f t="shared" ref="E22:E27" si="4">C22*E$2</f>
        <v>127.3783212</v>
      </c>
      <c r="F22" s="57"/>
      <c r="G22" s="60">
        <f t="shared" ref="G22:G27" si="5">E22/4</f>
        <v>31.844580300000001</v>
      </c>
      <c r="I22" s="56"/>
    </row>
    <row r="23" spans="1:9" ht="19.5" customHeight="1">
      <c r="A23" s="28" t="s">
        <v>13</v>
      </c>
      <c r="B23" s="24">
        <f>BRA!B23</f>
        <v>16562.991054757316</v>
      </c>
      <c r="C23" s="89">
        <f>BRA!C23</f>
        <v>19953.241667655519</v>
      </c>
      <c r="D23" s="96">
        <f t="shared" si="3"/>
        <v>585.7187089684885</v>
      </c>
      <c r="E23" s="60">
        <f t="shared" si="4"/>
        <v>703.26796516985291</v>
      </c>
      <c r="F23" s="57"/>
      <c r="G23" s="60">
        <f t="shared" si="5"/>
        <v>175.81699129246323</v>
      </c>
      <c r="I23" s="56"/>
    </row>
    <row r="24" spans="1:9" ht="20.149999999999999" customHeight="1">
      <c r="A24" s="28" t="s">
        <v>14</v>
      </c>
      <c r="B24" s="24">
        <f>BRA!B24</f>
        <v>4991</v>
      </c>
      <c r="C24" s="89">
        <f>BRA!C24</f>
        <v>5088</v>
      </c>
      <c r="D24" s="96">
        <f t="shared" si="3"/>
        <v>176.49723210000002</v>
      </c>
      <c r="E24" s="60">
        <f t="shared" si="4"/>
        <v>179.33063039999999</v>
      </c>
      <c r="F24" s="57"/>
      <c r="G24" s="60">
        <f t="shared" si="5"/>
        <v>44.832657599999997</v>
      </c>
      <c r="I24" s="56"/>
    </row>
    <row r="25" spans="1:9" ht="20.149999999999999" customHeight="1">
      <c r="A25" s="28" t="s">
        <v>15</v>
      </c>
      <c r="B25" s="24">
        <f>BRA!B25</f>
        <v>0</v>
      </c>
      <c r="C25" s="89">
        <f>BRA!C25</f>
        <v>0</v>
      </c>
      <c r="D25" s="96">
        <f t="shared" si="3"/>
        <v>0</v>
      </c>
      <c r="E25" s="60">
        <f t="shared" si="4"/>
        <v>0</v>
      </c>
      <c r="F25" s="57"/>
      <c r="G25" s="60">
        <f t="shared" si="5"/>
        <v>0</v>
      </c>
      <c r="I25" s="56"/>
    </row>
    <row r="26" spans="1:9" ht="18.75" customHeight="1">
      <c r="A26" s="30" t="s">
        <v>16</v>
      </c>
      <c r="B26" s="24">
        <f>BRA!B26</f>
        <v>142.74785129427846</v>
      </c>
      <c r="C26" s="89">
        <f>BRA!C26</f>
        <v>150</v>
      </c>
      <c r="D26" s="96">
        <f t="shared" si="3"/>
        <v>5.0480065401046987</v>
      </c>
      <c r="E26" s="60">
        <f t="shared" si="4"/>
        <v>5.2868700000000004</v>
      </c>
      <c r="F26" s="57"/>
      <c r="G26" s="60">
        <f t="shared" si="5"/>
        <v>1.3217175000000001</v>
      </c>
      <c r="I26" s="56"/>
    </row>
    <row r="27" spans="1:9" ht="20.149999999999999" customHeight="1">
      <c r="A27" s="28" t="s">
        <v>17</v>
      </c>
      <c r="B27" s="24">
        <f>BRA!B27</f>
        <v>70765.672303230225</v>
      </c>
      <c r="C27" s="89">
        <f>BRA!C27</f>
        <v>86025</v>
      </c>
      <c r="D27" s="96">
        <f t="shared" si="3"/>
        <v>2502.4935462263611</v>
      </c>
      <c r="E27" s="60">
        <f t="shared" si="4"/>
        <v>3032.019945</v>
      </c>
      <c r="F27" s="57"/>
      <c r="G27" s="60">
        <f t="shared" si="5"/>
        <v>758.00498625</v>
      </c>
      <c r="I27" s="56"/>
    </row>
    <row r="28" spans="1:9" ht="10.5" customHeight="1">
      <c r="A28" s="28"/>
      <c r="B28" s="4"/>
      <c r="C28" s="94"/>
      <c r="D28" s="96"/>
      <c r="E28" s="60"/>
      <c r="F28" s="57"/>
      <c r="G28" s="60"/>
      <c r="I28" s="56"/>
    </row>
    <row r="29" spans="1:9" ht="20.149999999999999" customHeight="1" thickBot="1">
      <c r="A29" s="29" t="s">
        <v>10</v>
      </c>
      <c r="B29" s="25">
        <f>SUM(B22:B28)</f>
        <v>96125.411209281825</v>
      </c>
      <c r="C29" s="90">
        <f>SUM(C22:C28)</f>
        <v>114830.24166765551</v>
      </c>
      <c r="D29" s="92">
        <f>SUM(D22:D28)</f>
        <v>3399.2925291349543</v>
      </c>
      <c r="E29" s="61">
        <f>SUM(E22:E28)</f>
        <v>4047.2837317698531</v>
      </c>
      <c r="F29" s="57"/>
      <c r="G29" s="61">
        <f>SUM(G22:G28)</f>
        <v>1011.8209329424633</v>
      </c>
      <c r="I29" s="58">
        <f>(C29-B29)/B29</f>
        <v>0.19458778093182877</v>
      </c>
    </row>
    <row r="30" spans="1:9" ht="12" customHeight="1">
      <c r="A30" s="26"/>
      <c r="B30" s="3"/>
      <c r="C30" s="93"/>
      <c r="D30" s="95"/>
      <c r="E30" s="97"/>
      <c r="F30" s="57"/>
      <c r="G30" s="60"/>
      <c r="I30" s="52"/>
    </row>
    <row r="31" spans="1:9" ht="20.149999999999999" customHeight="1">
      <c r="A31" s="27" t="s">
        <v>18</v>
      </c>
      <c r="B31" s="4"/>
      <c r="C31" s="94"/>
      <c r="D31" s="96"/>
      <c r="E31" s="60"/>
      <c r="F31" s="57"/>
      <c r="G31" s="60"/>
      <c r="I31" s="52"/>
    </row>
    <row r="32" spans="1:9" ht="20.149999999999999" customHeight="1">
      <c r="A32" s="28" t="s">
        <v>19</v>
      </c>
      <c r="B32" s="24">
        <f>BRA!B32</f>
        <v>2342</v>
      </c>
      <c r="C32" s="89">
        <f>BRA!C32</f>
        <v>2257</v>
      </c>
      <c r="D32" s="96">
        <f>B32*E$4</f>
        <v>82.820380200000002</v>
      </c>
      <c r="E32" s="60">
        <f>C32*E$2</f>
        <v>79.549770600000002</v>
      </c>
      <c r="F32" s="57"/>
      <c r="G32" s="60">
        <f>E32/4</f>
        <v>19.887442650000001</v>
      </c>
      <c r="I32" s="56">
        <f>(C32-B32)/B32</f>
        <v>-3.6293766011955594E-2</v>
      </c>
    </row>
    <row r="33" spans="1:9" ht="10.5" customHeight="1" thickBot="1">
      <c r="A33" s="32"/>
      <c r="B33" s="25"/>
      <c r="C33" s="90"/>
      <c r="D33" s="92"/>
      <c r="E33" s="61"/>
      <c r="F33" s="57"/>
      <c r="G33" s="61"/>
      <c r="I33" s="52"/>
    </row>
    <row r="34" spans="1:9" s="2" customFormat="1" ht="19.5" customHeight="1" thickBot="1">
      <c r="A34" s="33" t="s">
        <v>20</v>
      </c>
      <c r="B34" s="9">
        <f>B8+B19+B29+B32</f>
        <v>139182.87365675293</v>
      </c>
      <c r="C34" s="62">
        <f>C8+C19+C29+C32</f>
        <v>164752.79534718674</v>
      </c>
      <c r="D34" s="63">
        <f>D8+D19+D29+D32</f>
        <v>4921.937879411119</v>
      </c>
      <c r="E34" s="64">
        <f>E8+E19+E29+E32</f>
        <v>5806.8440742478733</v>
      </c>
      <c r="F34" s="65"/>
      <c r="G34" s="66">
        <f>G8+G19+G29+G32</f>
        <v>1451.7110185619683</v>
      </c>
      <c r="H34" s="67"/>
      <c r="I34" s="68">
        <f>(C34-B34)/B34</f>
        <v>0.18371456931901908</v>
      </c>
    </row>
    <row r="35" spans="1:9" s="2" customFormat="1" ht="23.25" customHeight="1">
      <c r="A35" s="34" t="s">
        <v>34</v>
      </c>
      <c r="B35" s="36"/>
      <c r="C35" s="85"/>
      <c r="D35" s="100"/>
      <c r="E35" s="70"/>
      <c r="F35" s="65"/>
      <c r="G35" s="71"/>
      <c r="H35" s="67"/>
      <c r="I35" s="67"/>
    </row>
    <row r="36" spans="1:9" s="2" customFormat="1" ht="11.25" customHeight="1">
      <c r="A36" s="69"/>
      <c r="B36" s="99"/>
      <c r="C36" s="62"/>
      <c r="D36" s="101"/>
      <c r="E36" s="72"/>
      <c r="F36" s="65"/>
      <c r="G36" s="64"/>
      <c r="H36" s="67"/>
      <c r="I36" s="13"/>
    </row>
    <row r="37" spans="1:9" s="2" customFormat="1" ht="23.25" customHeight="1">
      <c r="A37" s="28" t="s">
        <v>57</v>
      </c>
      <c r="B37" s="42">
        <f>BRA!B37</f>
        <v>25178</v>
      </c>
      <c r="C37" s="104">
        <f>BRA!C37</f>
        <v>0</v>
      </c>
      <c r="D37" s="96">
        <f>B37*E4</f>
        <v>890.37213180000003</v>
      </c>
      <c r="E37" s="59">
        <f>C37*E$2</f>
        <v>0</v>
      </c>
      <c r="F37" s="65"/>
      <c r="G37" s="60">
        <f>E37/4</f>
        <v>0</v>
      </c>
      <c r="H37" s="67"/>
      <c r="I37" s="13"/>
    </row>
    <row r="38" spans="1:9" ht="20.149999999999999" customHeight="1" thickBot="1">
      <c r="A38" s="35"/>
      <c r="B38" s="31"/>
      <c r="C38" s="53"/>
      <c r="D38" s="92"/>
      <c r="E38" s="59"/>
      <c r="F38" s="57"/>
      <c r="G38" s="60"/>
    </row>
    <row r="39" spans="1:9" s="2" customFormat="1" ht="20.149999999999999" customHeight="1" thickBot="1">
      <c r="A39" s="33" t="s">
        <v>21</v>
      </c>
      <c r="B39" s="10">
        <f>SUM(B36:B38)</f>
        <v>25178</v>
      </c>
      <c r="C39" s="73">
        <f>SUM(C37:C38)</f>
        <v>0</v>
      </c>
      <c r="D39" s="74">
        <f>SUM(D37:D38)</f>
        <v>890.37213180000003</v>
      </c>
      <c r="E39" s="75">
        <f>SUM(E37:E38)</f>
        <v>0</v>
      </c>
      <c r="F39" s="57"/>
      <c r="G39" s="75">
        <f>SUM(G37:G38)</f>
        <v>0</v>
      </c>
      <c r="H39" s="67"/>
      <c r="I39" s="67"/>
    </row>
    <row r="40" spans="1:9" ht="16.5" thickBot="1">
      <c r="A40" s="76" t="s">
        <v>22</v>
      </c>
      <c r="B40" s="12">
        <f>B34+B39</f>
        <v>164360.87365675293</v>
      </c>
      <c r="C40" s="77">
        <f>C34+C39</f>
        <v>164752.79534718674</v>
      </c>
      <c r="D40" s="78">
        <f>D34+D39</f>
        <v>5812.3100112111188</v>
      </c>
      <c r="E40" s="81">
        <f>E34+E39</f>
        <v>5806.8440742478733</v>
      </c>
      <c r="F40" s="80"/>
      <c r="G40" s="81">
        <f>G34+G39</f>
        <v>1451.7110185619683</v>
      </c>
    </row>
    <row r="41" spans="1:9" ht="16.5" thickBot="1"/>
    <row r="42" spans="1:9" ht="16.5" thickBot="1">
      <c r="A42" s="14"/>
      <c r="E42" s="86">
        <f t="shared" ref="E42" si="6">ROUND(E40,0)</f>
        <v>5807</v>
      </c>
      <c r="G42" s="86">
        <f>E42/4</f>
        <v>1451.75</v>
      </c>
    </row>
    <row r="43" spans="1:9">
      <c r="A43" s="15"/>
    </row>
    <row r="44" spans="1:9">
      <c r="A44" s="15" t="s">
        <v>41</v>
      </c>
    </row>
    <row r="45" spans="1:9">
      <c r="A45" s="13" t="s">
        <v>44</v>
      </c>
    </row>
    <row r="46" spans="1:9">
      <c r="A46" s="13" t="s">
        <v>52</v>
      </c>
    </row>
    <row r="47" spans="1:9">
      <c r="A47" s="13" t="s">
        <v>47</v>
      </c>
    </row>
    <row r="48" spans="1:9">
      <c r="A48" s="13" t="s">
        <v>53</v>
      </c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83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7"/>
  <sheetViews>
    <sheetView showGridLines="0" zoomScaleNormal="100" workbookViewId="0">
      <selection activeCell="K11" sqref="K11"/>
    </sheetView>
  </sheetViews>
  <sheetFormatPr defaultColWidth="9.453125" defaultRowHeight="16"/>
  <cols>
    <col min="1" max="1" width="72.26953125" style="13" customWidth="1"/>
    <col min="2" max="3" width="10.453125" style="13" customWidth="1"/>
    <col min="4" max="4" width="12.453125" style="13" customWidth="1"/>
    <col min="5" max="5" width="10.453125" style="13" customWidth="1"/>
    <col min="6" max="6" width="3.1796875" style="13" customWidth="1"/>
    <col min="7" max="7" width="10.453125" style="13" customWidth="1"/>
    <col min="8" max="8" width="3.81640625" style="13" customWidth="1"/>
    <col min="9" max="9" width="11.54296875" style="13" customWidth="1"/>
    <col min="10" max="10" width="4" style="1" customWidth="1"/>
    <col min="11" max="16384" width="9.453125" style="1"/>
  </cols>
  <sheetData>
    <row r="1" spans="1:9">
      <c r="A1" s="16"/>
      <c r="B1" s="108" t="s">
        <v>28</v>
      </c>
      <c r="C1" s="109"/>
      <c r="D1" s="108" t="s">
        <v>29</v>
      </c>
      <c r="E1" s="110"/>
      <c r="G1" s="3"/>
      <c r="I1" s="37" t="s">
        <v>37</v>
      </c>
    </row>
    <row r="2" spans="1:9">
      <c r="A2" s="17" t="s">
        <v>58</v>
      </c>
      <c r="B2" s="38"/>
      <c r="C2" s="39"/>
      <c r="D2" s="40" t="s">
        <v>32</v>
      </c>
      <c r="E2" s="105">
        <v>4.0889099999999998E-2</v>
      </c>
      <c r="F2" s="41"/>
      <c r="G2" s="6" t="s">
        <v>27</v>
      </c>
      <c r="I2" s="43" t="s">
        <v>38</v>
      </c>
    </row>
    <row r="3" spans="1:9">
      <c r="A3" s="17" t="s">
        <v>62</v>
      </c>
      <c r="B3" s="44" t="s">
        <v>1</v>
      </c>
      <c r="C3" s="45" t="s">
        <v>1</v>
      </c>
      <c r="D3" s="44" t="s">
        <v>1</v>
      </c>
      <c r="E3" s="45" t="s">
        <v>1</v>
      </c>
      <c r="F3" s="46"/>
      <c r="G3" s="6" t="s">
        <v>25</v>
      </c>
      <c r="I3" s="43" t="s">
        <v>63</v>
      </c>
    </row>
    <row r="4" spans="1:9" hidden="1">
      <c r="A4" s="17" t="s">
        <v>24</v>
      </c>
      <c r="B4" s="44"/>
      <c r="C4" s="45"/>
      <c r="D4" s="44"/>
      <c r="E4" s="107">
        <v>4.1025100000000002E-2</v>
      </c>
      <c r="F4" s="46"/>
      <c r="G4" s="6"/>
      <c r="I4" s="47" t="s">
        <v>61</v>
      </c>
    </row>
    <row r="5" spans="1:9" ht="16.5" thickBot="1">
      <c r="A5" s="18"/>
      <c r="B5" s="48" t="s">
        <v>56</v>
      </c>
      <c r="C5" s="49" t="s">
        <v>59</v>
      </c>
      <c r="D5" s="48" t="s">
        <v>56</v>
      </c>
      <c r="E5" s="49" t="s">
        <v>59</v>
      </c>
      <c r="F5" s="48"/>
      <c r="G5" s="7" t="s">
        <v>59</v>
      </c>
      <c r="I5" s="87" t="s">
        <v>39</v>
      </c>
    </row>
    <row r="6" spans="1:9">
      <c r="A6" s="19"/>
      <c r="B6" s="23" t="s">
        <v>2</v>
      </c>
      <c r="C6" s="88" t="s">
        <v>2</v>
      </c>
      <c r="D6" s="23" t="s">
        <v>2</v>
      </c>
      <c r="E6" s="88" t="s">
        <v>2</v>
      </c>
      <c r="F6" s="50"/>
      <c r="G6" s="88" t="s">
        <v>2</v>
      </c>
      <c r="I6" s="52"/>
    </row>
    <row r="7" spans="1:9" ht="20.149999999999999" customHeight="1">
      <c r="A7" s="20" t="s">
        <v>3</v>
      </c>
      <c r="B7" s="5"/>
      <c r="C7" s="51"/>
      <c r="D7" s="5"/>
      <c r="E7" s="51"/>
      <c r="F7" s="50"/>
      <c r="G7" s="51"/>
      <c r="I7" s="52"/>
    </row>
    <row r="8" spans="1:9" ht="30" customHeight="1">
      <c r="A8" s="21" t="s">
        <v>26</v>
      </c>
      <c r="B8" s="24">
        <f>BRA!B8</f>
        <v>4481.4689633117487</v>
      </c>
      <c r="C8" s="89">
        <f>BRA!C8</f>
        <v>10841.97861017688</v>
      </c>
      <c r="D8" s="91">
        <f>B8*E4</f>
        <v>183.85271236676084</v>
      </c>
      <c r="E8" s="55">
        <f>C8*E2</f>
        <v>443.31874758938346</v>
      </c>
      <c r="F8" s="54"/>
      <c r="G8" s="55">
        <f>E8/4</f>
        <v>110.82968689734587</v>
      </c>
      <c r="I8" s="56">
        <f>(C8-B8)/B8</f>
        <v>1.4192912410944816</v>
      </c>
    </row>
    <row r="9" spans="1:9" ht="12.75" customHeight="1" thickBot="1">
      <c r="A9" s="22"/>
      <c r="B9" s="25"/>
      <c r="C9" s="90"/>
      <c r="D9" s="92"/>
      <c r="E9" s="61"/>
      <c r="F9" s="57"/>
      <c r="G9" s="61"/>
      <c r="I9" s="58"/>
    </row>
    <row r="10" spans="1:9" ht="8.25" customHeight="1">
      <c r="A10" s="26"/>
      <c r="B10" s="3"/>
      <c r="C10" s="93"/>
      <c r="D10" s="95"/>
      <c r="E10" s="97"/>
      <c r="F10" s="57"/>
      <c r="G10" s="97"/>
      <c r="I10" s="98"/>
    </row>
    <row r="11" spans="1:9" ht="20.149999999999999" customHeight="1">
      <c r="A11" s="27" t="s">
        <v>4</v>
      </c>
      <c r="B11" s="4"/>
      <c r="C11" s="94"/>
      <c r="D11" s="96"/>
      <c r="E11" s="60"/>
      <c r="F11" s="57"/>
      <c r="G11" s="60"/>
      <c r="I11" s="56"/>
    </row>
    <row r="12" spans="1:9" ht="20.149999999999999" customHeight="1">
      <c r="A12" s="28" t="s">
        <v>5</v>
      </c>
      <c r="B12" s="24">
        <f>BRA!B12</f>
        <v>4478</v>
      </c>
      <c r="C12" s="89">
        <f>BRA!C12</f>
        <v>4955</v>
      </c>
      <c r="D12" s="96">
        <f t="shared" ref="D12:D17" si="0">B12*E$4</f>
        <v>183.71039780000001</v>
      </c>
      <c r="E12" s="60">
        <f t="shared" ref="E12:E17" si="1">C12*E$2</f>
        <v>202.6054905</v>
      </c>
      <c r="F12" s="57"/>
      <c r="G12" s="60">
        <f t="shared" ref="G12:G17" si="2">E12/4</f>
        <v>50.651372625</v>
      </c>
      <c r="I12" s="56"/>
    </row>
    <row r="13" spans="1:9" ht="20.149999999999999" customHeight="1">
      <c r="A13" s="28" t="s">
        <v>6</v>
      </c>
      <c r="B13" s="24">
        <f>BRA!B13</f>
        <v>0</v>
      </c>
      <c r="C13" s="89">
        <f>BRA!C13</f>
        <v>0</v>
      </c>
      <c r="D13" s="96">
        <f t="shared" si="0"/>
        <v>0</v>
      </c>
      <c r="E13" s="60">
        <f t="shared" si="1"/>
        <v>0</v>
      </c>
      <c r="F13" s="57"/>
      <c r="G13" s="60">
        <f t="shared" si="2"/>
        <v>0</v>
      </c>
      <c r="I13" s="56"/>
    </row>
    <row r="14" spans="1:9" ht="20.149999999999999" customHeight="1">
      <c r="A14" s="28" t="s">
        <v>7</v>
      </c>
      <c r="B14" s="24">
        <f>BRA!B14</f>
        <v>8704.7999999999993</v>
      </c>
      <c r="C14" s="89">
        <f>BRA!C14</f>
        <v>7000</v>
      </c>
      <c r="D14" s="96">
        <f t="shared" si="0"/>
        <v>357.11529048</v>
      </c>
      <c r="E14" s="60">
        <f t="shared" si="1"/>
        <v>286.22370000000001</v>
      </c>
      <c r="F14" s="57"/>
      <c r="G14" s="60">
        <f t="shared" si="2"/>
        <v>71.555925000000002</v>
      </c>
      <c r="I14" s="56"/>
    </row>
    <row r="15" spans="1:9" ht="20.149999999999999" customHeight="1">
      <c r="A15" s="28" t="s">
        <v>8</v>
      </c>
      <c r="B15" s="24">
        <f>BRA!B15</f>
        <v>9768.1934841593411</v>
      </c>
      <c r="C15" s="89">
        <f>BRA!C15</f>
        <v>10663.57506935433</v>
      </c>
      <c r="D15" s="96">
        <f t="shared" si="0"/>
        <v>400.74111450698541</v>
      </c>
      <c r="E15" s="60">
        <f>C15*E$2</f>
        <v>436.02398736833612</v>
      </c>
      <c r="F15" s="57"/>
      <c r="G15" s="60">
        <f t="shared" si="2"/>
        <v>109.00599684208403</v>
      </c>
      <c r="I15" s="56"/>
    </row>
    <row r="16" spans="1:9" ht="20.149999999999999" customHeight="1">
      <c r="A16" s="28" t="s">
        <v>9</v>
      </c>
      <c r="B16" s="24">
        <f>BRA!B16</f>
        <v>11675</v>
      </c>
      <c r="C16" s="89">
        <f>BRA!C16</f>
        <v>12165</v>
      </c>
      <c r="D16" s="96">
        <f t="shared" si="0"/>
        <v>478.96804250000002</v>
      </c>
      <c r="E16" s="60">
        <f t="shared" si="1"/>
        <v>497.41590149999996</v>
      </c>
      <c r="F16" s="57"/>
      <c r="G16" s="60">
        <f t="shared" si="2"/>
        <v>124.35397537499999</v>
      </c>
      <c r="I16" s="56"/>
    </row>
    <row r="17" spans="1:9" ht="20.149999999999999" customHeight="1">
      <c r="A17" s="28" t="s">
        <v>35</v>
      </c>
      <c r="B17" s="24">
        <f>BRA!B17</f>
        <v>1608</v>
      </c>
      <c r="C17" s="89">
        <f>BRA!C17</f>
        <v>2040</v>
      </c>
      <c r="D17" s="96">
        <f t="shared" si="0"/>
        <v>65.968360799999999</v>
      </c>
      <c r="E17" s="60">
        <f t="shared" si="1"/>
        <v>83.413764</v>
      </c>
      <c r="F17" s="57"/>
      <c r="G17" s="60">
        <f t="shared" si="2"/>
        <v>20.853441</v>
      </c>
      <c r="I17" s="56"/>
    </row>
    <row r="18" spans="1:9" ht="11.25" customHeight="1">
      <c r="A18" s="28"/>
      <c r="B18" s="4"/>
      <c r="C18" s="94"/>
      <c r="D18" s="96"/>
      <c r="E18" s="60"/>
      <c r="F18" s="57"/>
      <c r="G18" s="60"/>
      <c r="I18" s="56"/>
    </row>
    <row r="19" spans="1:9" ht="20.149999999999999" customHeight="1" thickBot="1">
      <c r="A19" s="29" t="s">
        <v>10</v>
      </c>
      <c r="B19" s="25">
        <f>SUM(B12:B18)</f>
        <v>36233.993484159342</v>
      </c>
      <c r="C19" s="90">
        <f>SUM(C12:C18)</f>
        <v>36823.57506935433</v>
      </c>
      <c r="D19" s="92">
        <f>SUM(D12:D18)</f>
        <v>1486.5032060869853</v>
      </c>
      <c r="E19" s="61">
        <f>SUM(E12:E18)</f>
        <v>1505.6828433683361</v>
      </c>
      <c r="F19" s="57"/>
      <c r="G19" s="61">
        <f>SUM(G12:G18)</f>
        <v>376.42071084208402</v>
      </c>
      <c r="I19" s="58">
        <f>(C19-B19)/B19</f>
        <v>1.6271504421745277E-2</v>
      </c>
    </row>
    <row r="20" spans="1:9" ht="11.25" customHeight="1">
      <c r="A20" s="26"/>
      <c r="B20" s="3"/>
      <c r="C20" s="93"/>
      <c r="D20" s="95"/>
      <c r="E20" s="97"/>
      <c r="F20" s="57"/>
      <c r="G20" s="97"/>
      <c r="I20" s="56"/>
    </row>
    <row r="21" spans="1:9" ht="20.149999999999999" customHeight="1">
      <c r="A21" s="27" t="s">
        <v>11</v>
      </c>
      <c r="B21" s="4"/>
      <c r="C21" s="94"/>
      <c r="D21" s="96"/>
      <c r="E21" s="60"/>
      <c r="F21" s="57"/>
      <c r="G21" s="60"/>
      <c r="I21" s="56"/>
    </row>
    <row r="22" spans="1:9" ht="20.149999999999999" customHeight="1">
      <c r="A22" s="28" t="s">
        <v>12</v>
      </c>
      <c r="B22" s="24">
        <f>BRA!B22</f>
        <v>3663</v>
      </c>
      <c r="C22" s="89">
        <f>BRA!C22</f>
        <v>3614</v>
      </c>
      <c r="D22" s="96">
        <f t="shared" ref="D22:D27" si="3">B22*E$4</f>
        <v>150.27494129999999</v>
      </c>
      <c r="E22" s="60">
        <f t="shared" ref="E22:E27" si="4">C22*E$2</f>
        <v>147.77320739999999</v>
      </c>
      <c r="F22" s="57"/>
      <c r="G22" s="60">
        <f t="shared" ref="G22:G27" si="5">E22/4</f>
        <v>36.943301849999997</v>
      </c>
      <c r="I22" s="56"/>
    </row>
    <row r="23" spans="1:9" ht="19.5" customHeight="1">
      <c r="A23" s="28" t="s">
        <v>13</v>
      </c>
      <c r="B23" s="24">
        <f>BRA!B23</f>
        <v>16562.991054757316</v>
      </c>
      <c r="C23" s="89">
        <f>BRA!C23</f>
        <v>19953.241667655519</v>
      </c>
      <c r="D23" s="96">
        <f t="shared" si="3"/>
        <v>679.49836432052439</v>
      </c>
      <c r="E23" s="60">
        <f t="shared" si="4"/>
        <v>815.87009387293324</v>
      </c>
      <c r="F23" s="57"/>
      <c r="G23" s="60">
        <f t="shared" si="5"/>
        <v>203.96752346823331</v>
      </c>
      <c r="I23" s="56"/>
    </row>
    <row r="24" spans="1:9" ht="20.149999999999999" customHeight="1">
      <c r="A24" s="28" t="s">
        <v>14</v>
      </c>
      <c r="B24" s="24">
        <f>BRA!B24</f>
        <v>4991</v>
      </c>
      <c r="C24" s="89">
        <f>BRA!C24</f>
        <v>5088</v>
      </c>
      <c r="D24" s="96">
        <f t="shared" si="3"/>
        <v>204.75627410000001</v>
      </c>
      <c r="E24" s="60">
        <f t="shared" si="4"/>
        <v>208.04374079999999</v>
      </c>
      <c r="F24" s="57"/>
      <c r="G24" s="60">
        <f t="shared" si="5"/>
        <v>52.010935199999999</v>
      </c>
      <c r="I24" s="56"/>
    </row>
    <row r="25" spans="1:9" ht="20.149999999999999" customHeight="1">
      <c r="A25" s="28" t="s">
        <v>15</v>
      </c>
      <c r="B25" s="24">
        <f>BRA!B25</f>
        <v>0</v>
      </c>
      <c r="C25" s="89">
        <f>BRA!C25</f>
        <v>0</v>
      </c>
      <c r="D25" s="96">
        <f t="shared" si="3"/>
        <v>0</v>
      </c>
      <c r="E25" s="60">
        <f t="shared" si="4"/>
        <v>0</v>
      </c>
      <c r="F25" s="57"/>
      <c r="G25" s="60">
        <f t="shared" si="5"/>
        <v>0</v>
      </c>
      <c r="I25" s="56"/>
    </row>
    <row r="26" spans="1:9" ht="18.75" customHeight="1">
      <c r="A26" s="30" t="s">
        <v>16</v>
      </c>
      <c r="B26" s="24">
        <f>BRA!B26</f>
        <v>142.74785129427846</v>
      </c>
      <c r="C26" s="89">
        <f>BRA!C26</f>
        <v>150</v>
      </c>
      <c r="D26" s="96">
        <f t="shared" si="3"/>
        <v>5.8562448741329032</v>
      </c>
      <c r="E26" s="60">
        <f t="shared" si="4"/>
        <v>6.1333649999999995</v>
      </c>
      <c r="F26" s="57"/>
      <c r="G26" s="60">
        <f t="shared" si="5"/>
        <v>1.5333412499999999</v>
      </c>
      <c r="I26" s="56"/>
    </row>
    <row r="27" spans="1:9" ht="20.149999999999999" customHeight="1">
      <c r="A27" s="28" t="s">
        <v>17</v>
      </c>
      <c r="B27" s="24">
        <f>BRA!B27</f>
        <v>70765.672303230225</v>
      </c>
      <c r="C27" s="89">
        <f>BRA!C27</f>
        <v>86025</v>
      </c>
      <c r="D27" s="96">
        <f t="shared" si="3"/>
        <v>2903.1687828072504</v>
      </c>
      <c r="E27" s="60">
        <f t="shared" si="4"/>
        <v>3517.4848274999999</v>
      </c>
      <c r="F27" s="57"/>
      <c r="G27" s="60">
        <f t="shared" si="5"/>
        <v>879.37120687499998</v>
      </c>
      <c r="I27" s="56"/>
    </row>
    <row r="28" spans="1:9" ht="10.5" customHeight="1">
      <c r="A28" s="28"/>
      <c r="B28" s="4"/>
      <c r="C28" s="94"/>
      <c r="D28" s="96"/>
      <c r="E28" s="60"/>
      <c r="F28" s="57"/>
      <c r="G28" s="60"/>
      <c r="I28" s="56"/>
    </row>
    <row r="29" spans="1:9" ht="20.149999999999999" customHeight="1" thickBot="1">
      <c r="A29" s="29" t="s">
        <v>10</v>
      </c>
      <c r="B29" s="25">
        <f>SUM(B22:B28)</f>
        <v>96125.411209281825</v>
      </c>
      <c r="C29" s="90">
        <f>SUM(C22:C28)</f>
        <v>114830.24166765551</v>
      </c>
      <c r="D29" s="92">
        <f>SUM(D22:D28)</f>
        <v>3943.5546074019076</v>
      </c>
      <c r="E29" s="61">
        <f>SUM(E22:E28)</f>
        <v>4695.3052345729329</v>
      </c>
      <c r="F29" s="57"/>
      <c r="G29" s="61">
        <f>SUM(G22:G28)</f>
        <v>1173.8263086432332</v>
      </c>
      <c r="I29" s="58">
        <f>(C29-B29)/B29</f>
        <v>0.19458778093182877</v>
      </c>
    </row>
    <row r="30" spans="1:9" ht="12" customHeight="1">
      <c r="A30" s="26"/>
      <c r="B30" s="3"/>
      <c r="C30" s="93"/>
      <c r="D30" s="95"/>
      <c r="E30" s="97"/>
      <c r="F30" s="57"/>
      <c r="G30" s="60"/>
      <c r="I30" s="52"/>
    </row>
    <row r="31" spans="1:9" ht="20.149999999999999" customHeight="1">
      <c r="A31" s="27" t="s">
        <v>18</v>
      </c>
      <c r="B31" s="4"/>
      <c r="C31" s="94"/>
      <c r="D31" s="96"/>
      <c r="E31" s="60"/>
      <c r="F31" s="57"/>
      <c r="G31" s="60"/>
      <c r="I31" s="52"/>
    </row>
    <row r="32" spans="1:9" ht="20.149999999999999" customHeight="1">
      <c r="A32" s="28" t="s">
        <v>19</v>
      </c>
      <c r="B32" s="24">
        <f>BRA!B32</f>
        <v>2342</v>
      </c>
      <c r="C32" s="89">
        <f>BRA!C32</f>
        <v>2257</v>
      </c>
      <c r="D32" s="96">
        <f>B32*E$4</f>
        <v>96.080784200000011</v>
      </c>
      <c r="E32" s="60">
        <f>C32*E$2</f>
        <v>92.286698699999988</v>
      </c>
      <c r="F32" s="57"/>
      <c r="G32" s="60">
        <f>E32/4</f>
        <v>23.071674674999997</v>
      </c>
      <c r="I32" s="56">
        <f>(C32-B32)/B32</f>
        <v>-3.6293766011955594E-2</v>
      </c>
    </row>
    <row r="33" spans="1:9" ht="10.5" customHeight="1" thickBot="1">
      <c r="A33" s="32"/>
      <c r="B33" s="25"/>
      <c r="C33" s="90"/>
      <c r="D33" s="92"/>
      <c r="E33" s="61"/>
      <c r="F33" s="57"/>
      <c r="G33" s="61"/>
      <c r="I33" s="52"/>
    </row>
    <row r="34" spans="1:9" s="2" customFormat="1" ht="19.5" customHeight="1" thickBot="1">
      <c r="A34" s="33" t="s">
        <v>20</v>
      </c>
      <c r="B34" s="9">
        <f>B8+B19+B29+B32</f>
        <v>139182.87365675293</v>
      </c>
      <c r="C34" s="62">
        <f>C8+C19+C29+C32</f>
        <v>164752.79534718674</v>
      </c>
      <c r="D34" s="63">
        <f>D8+D19+D29+D32</f>
        <v>5709.9913100556541</v>
      </c>
      <c r="E34" s="64">
        <f>E8+E19+E29+E32</f>
        <v>6736.5935242306523</v>
      </c>
      <c r="F34" s="65"/>
      <c r="G34" s="66">
        <f>G8+G19+G29+G32</f>
        <v>1684.1483810576631</v>
      </c>
      <c r="H34" s="67"/>
      <c r="I34" s="68">
        <f>(C34-B34)/B34</f>
        <v>0.18371456931901908</v>
      </c>
    </row>
    <row r="35" spans="1:9" s="2" customFormat="1" ht="23.25" customHeight="1">
      <c r="A35" s="34" t="s">
        <v>34</v>
      </c>
      <c r="B35" s="36"/>
      <c r="C35" s="85"/>
      <c r="D35" s="100"/>
      <c r="E35" s="70"/>
      <c r="F35" s="65"/>
      <c r="G35" s="71"/>
      <c r="H35" s="67"/>
      <c r="I35" s="67"/>
    </row>
    <row r="36" spans="1:9" s="2" customFormat="1" ht="18.75" customHeight="1">
      <c r="A36" s="69"/>
      <c r="B36" s="99"/>
      <c r="C36" s="62"/>
      <c r="D36" s="101"/>
      <c r="E36" s="72"/>
      <c r="F36" s="65"/>
      <c r="G36" s="64"/>
      <c r="H36" s="67"/>
      <c r="I36" s="13"/>
    </row>
    <row r="37" spans="1:9" s="2" customFormat="1" ht="23.25" customHeight="1">
      <c r="A37" s="28" t="s">
        <v>57</v>
      </c>
      <c r="B37" s="42">
        <f>BRA!B37</f>
        <v>25178</v>
      </c>
      <c r="C37" s="104">
        <f>BRA!C37</f>
        <v>0</v>
      </c>
      <c r="D37" s="96">
        <f>B37*E4</f>
        <v>1032.9299678</v>
      </c>
      <c r="E37" s="59">
        <f>C37*E$2</f>
        <v>0</v>
      </c>
      <c r="F37" s="65"/>
      <c r="G37" s="60">
        <f>E37/4</f>
        <v>0</v>
      </c>
      <c r="H37" s="67"/>
      <c r="I37" s="13"/>
    </row>
    <row r="38" spans="1:9" ht="20.149999999999999" customHeight="1" thickBot="1">
      <c r="A38" s="35"/>
      <c r="B38" s="31"/>
      <c r="C38" s="53"/>
      <c r="D38" s="92"/>
      <c r="E38" s="59"/>
      <c r="F38" s="57"/>
      <c r="G38" s="60"/>
    </row>
    <row r="39" spans="1:9" s="2" customFormat="1" ht="20.149999999999999" customHeight="1" thickBot="1">
      <c r="A39" s="33" t="s">
        <v>21</v>
      </c>
      <c r="B39" s="10">
        <f>SUM(B36:B38)</f>
        <v>25178</v>
      </c>
      <c r="C39" s="73">
        <f>SUM(C37:C38)</f>
        <v>0</v>
      </c>
      <c r="D39" s="74">
        <f>SUM(D37:D38)</f>
        <v>1032.9299678</v>
      </c>
      <c r="E39" s="75">
        <f>SUM(E37:E38)</f>
        <v>0</v>
      </c>
      <c r="F39" s="57"/>
      <c r="G39" s="75">
        <f>SUM(G37:G38)</f>
        <v>0</v>
      </c>
      <c r="H39" s="67"/>
      <c r="I39" s="67"/>
    </row>
    <row r="40" spans="1:9" ht="16.5" thickBot="1">
      <c r="A40" s="76" t="s">
        <v>22</v>
      </c>
      <c r="B40" s="12">
        <f>B34+B39</f>
        <v>164360.87365675293</v>
      </c>
      <c r="C40" s="77">
        <f>C34+C39</f>
        <v>164752.79534718674</v>
      </c>
      <c r="D40" s="78">
        <f>D34+D39</f>
        <v>6742.9212778556539</v>
      </c>
      <c r="E40" s="81">
        <f>E34+E39</f>
        <v>6736.5935242306523</v>
      </c>
      <c r="F40" s="80"/>
      <c r="G40" s="81">
        <f>G34+G39</f>
        <v>1684.1483810576631</v>
      </c>
    </row>
    <row r="41" spans="1:9" ht="16.5" thickBot="1"/>
    <row r="42" spans="1:9" ht="16.5" thickBot="1">
      <c r="A42" s="14"/>
      <c r="E42" s="86">
        <f t="shared" ref="E42" si="6">ROUND(E40,0)</f>
        <v>6737</v>
      </c>
      <c r="G42" s="86">
        <f>E42/4</f>
        <v>1684.25</v>
      </c>
    </row>
    <row r="43" spans="1:9">
      <c r="A43" s="15" t="s">
        <v>41</v>
      </c>
    </row>
    <row r="44" spans="1:9">
      <c r="A44" s="13" t="s">
        <v>45</v>
      </c>
    </row>
    <row r="45" spans="1:9">
      <c r="A45" s="13" t="s">
        <v>52</v>
      </c>
    </row>
    <row r="46" spans="1:9">
      <c r="A46" s="13" t="s">
        <v>47</v>
      </c>
    </row>
    <row r="47" spans="1:9">
      <c r="A47" s="13" t="s">
        <v>54</v>
      </c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7"/>
  <sheetViews>
    <sheetView showGridLines="0" workbookViewId="0">
      <selection activeCell="K11" sqref="K11"/>
    </sheetView>
  </sheetViews>
  <sheetFormatPr defaultColWidth="9.453125" defaultRowHeight="16"/>
  <cols>
    <col min="1" max="1" width="70.453125" style="13" customWidth="1"/>
    <col min="2" max="3" width="10.453125" style="13" customWidth="1"/>
    <col min="4" max="4" width="12.453125" style="13" customWidth="1"/>
    <col min="5" max="5" width="10.453125" style="13" customWidth="1"/>
    <col min="6" max="6" width="3.1796875" style="13" customWidth="1"/>
    <col min="7" max="7" width="10.453125" style="13" customWidth="1"/>
    <col min="8" max="8" width="3.453125" style="13" customWidth="1"/>
    <col min="9" max="9" width="11.54296875" style="13" customWidth="1"/>
    <col min="10" max="10" width="3.453125" style="1" customWidth="1"/>
    <col min="11" max="16384" width="9.453125" style="1"/>
  </cols>
  <sheetData>
    <row r="1" spans="1:9">
      <c r="A1" s="16"/>
      <c r="B1" s="108" t="s">
        <v>28</v>
      </c>
      <c r="C1" s="109"/>
      <c r="D1" s="108" t="s">
        <v>29</v>
      </c>
      <c r="E1" s="110"/>
      <c r="G1" s="3"/>
      <c r="I1" s="37" t="s">
        <v>37</v>
      </c>
    </row>
    <row r="2" spans="1:9">
      <c r="A2" s="17" t="s">
        <v>58</v>
      </c>
      <c r="B2" s="38"/>
      <c r="C2" s="39"/>
      <c r="D2" s="40" t="s">
        <v>33</v>
      </c>
      <c r="E2" s="105">
        <v>3.8166400000000003E-2</v>
      </c>
      <c r="F2" s="84"/>
      <c r="G2" s="6" t="s">
        <v>27</v>
      </c>
      <c r="I2" s="43" t="s">
        <v>38</v>
      </c>
    </row>
    <row r="3" spans="1:9">
      <c r="A3" s="17" t="s">
        <v>62</v>
      </c>
      <c r="B3" s="44" t="s">
        <v>1</v>
      </c>
      <c r="C3" s="45" t="s">
        <v>1</v>
      </c>
      <c r="D3" s="44" t="s">
        <v>1</v>
      </c>
      <c r="E3" s="45" t="s">
        <v>1</v>
      </c>
      <c r="F3" s="46"/>
      <c r="G3" s="6" t="s">
        <v>25</v>
      </c>
      <c r="I3" s="43" t="s">
        <v>63</v>
      </c>
    </row>
    <row r="4" spans="1:9" hidden="1">
      <c r="A4" s="17" t="s">
        <v>24</v>
      </c>
      <c r="B4" s="44"/>
      <c r="C4" s="45"/>
      <c r="D4" s="44"/>
      <c r="E4" s="107">
        <v>3.8293399999999998E-2</v>
      </c>
      <c r="F4" s="46"/>
      <c r="G4" s="6"/>
      <c r="I4" s="47" t="s">
        <v>61</v>
      </c>
    </row>
    <row r="5" spans="1:9" ht="16.5" thickBot="1">
      <c r="A5" s="18"/>
      <c r="B5" s="48" t="s">
        <v>56</v>
      </c>
      <c r="C5" s="49" t="s">
        <v>59</v>
      </c>
      <c r="D5" s="48" t="s">
        <v>56</v>
      </c>
      <c r="E5" s="49" t="s">
        <v>59</v>
      </c>
      <c r="F5" s="48"/>
      <c r="G5" s="7" t="s">
        <v>59</v>
      </c>
      <c r="I5" s="87" t="s">
        <v>39</v>
      </c>
    </row>
    <row r="6" spans="1:9">
      <c r="A6" s="19"/>
      <c r="B6" s="23" t="s">
        <v>2</v>
      </c>
      <c r="C6" s="88" t="s">
        <v>2</v>
      </c>
      <c r="D6" s="23" t="s">
        <v>2</v>
      </c>
      <c r="E6" s="88" t="s">
        <v>2</v>
      </c>
      <c r="F6" s="50"/>
      <c r="G6" s="88" t="s">
        <v>2</v>
      </c>
      <c r="I6" s="52"/>
    </row>
    <row r="7" spans="1:9" ht="20.149999999999999" customHeight="1">
      <c r="A7" s="20" t="s">
        <v>3</v>
      </c>
      <c r="B7" s="5"/>
      <c r="C7" s="51"/>
      <c r="D7" s="5"/>
      <c r="E7" s="51"/>
      <c r="F7" s="50"/>
      <c r="G7" s="51"/>
      <c r="I7" s="52"/>
    </row>
    <row r="8" spans="1:9" ht="30" customHeight="1">
      <c r="A8" s="21" t="s">
        <v>26</v>
      </c>
      <c r="B8" s="24">
        <f>BRA!B8</f>
        <v>4481.4689633117487</v>
      </c>
      <c r="C8" s="89">
        <f>BRA!C8</f>
        <v>10841.97861017688</v>
      </c>
      <c r="D8" s="91">
        <f>B8*E4</f>
        <v>171.61068359968212</v>
      </c>
      <c r="E8" s="55">
        <f>C8*E2</f>
        <v>413.79929242745493</v>
      </c>
      <c r="F8" s="54"/>
      <c r="G8" s="55">
        <f>E8/4</f>
        <v>103.44982310686373</v>
      </c>
      <c r="I8" s="56">
        <f>(C8-B8)/B8</f>
        <v>1.4192912410944816</v>
      </c>
    </row>
    <row r="9" spans="1:9" ht="12.75" customHeight="1" thickBot="1">
      <c r="A9" s="22"/>
      <c r="B9" s="25"/>
      <c r="C9" s="90"/>
      <c r="D9" s="92"/>
      <c r="E9" s="61"/>
      <c r="F9" s="57"/>
      <c r="G9" s="61"/>
      <c r="I9" s="58"/>
    </row>
    <row r="10" spans="1:9" ht="8.25" customHeight="1">
      <c r="A10" s="26"/>
      <c r="B10" s="3"/>
      <c r="C10" s="93"/>
      <c r="D10" s="95"/>
      <c r="E10" s="97"/>
      <c r="F10" s="57"/>
      <c r="G10" s="97"/>
      <c r="I10" s="98"/>
    </row>
    <row r="11" spans="1:9" ht="20.149999999999999" customHeight="1">
      <c r="A11" s="27" t="s">
        <v>4</v>
      </c>
      <c r="B11" s="4"/>
      <c r="C11" s="94"/>
      <c r="D11" s="96"/>
      <c r="E11" s="60"/>
      <c r="F11" s="57"/>
      <c r="G11" s="60"/>
      <c r="I11" s="56"/>
    </row>
    <row r="12" spans="1:9" ht="20.149999999999999" customHeight="1">
      <c r="A12" s="28" t="s">
        <v>5</v>
      </c>
      <c r="B12" s="24">
        <f>BRA!B12</f>
        <v>4478</v>
      </c>
      <c r="C12" s="89">
        <f>BRA!C12</f>
        <v>4955</v>
      </c>
      <c r="D12" s="96">
        <f t="shared" ref="D12:D17" si="0">B12*E$4</f>
        <v>171.47784519999999</v>
      </c>
      <c r="E12" s="60">
        <f t="shared" ref="E12:E17" si="1">C12*E$2</f>
        <v>189.11451200000002</v>
      </c>
      <c r="F12" s="57"/>
      <c r="G12" s="60">
        <f t="shared" ref="G12:G17" si="2">E12/4</f>
        <v>47.278628000000005</v>
      </c>
      <c r="I12" s="56"/>
    </row>
    <row r="13" spans="1:9" ht="20.149999999999999" customHeight="1">
      <c r="A13" s="28" t="s">
        <v>6</v>
      </c>
      <c r="B13" s="24">
        <f>BRA!B13</f>
        <v>0</v>
      </c>
      <c r="C13" s="89">
        <f>BRA!C13</f>
        <v>0</v>
      </c>
      <c r="D13" s="96">
        <f t="shared" si="0"/>
        <v>0</v>
      </c>
      <c r="E13" s="60">
        <f t="shared" si="1"/>
        <v>0</v>
      </c>
      <c r="F13" s="57"/>
      <c r="G13" s="60">
        <f t="shared" si="2"/>
        <v>0</v>
      </c>
      <c r="I13" s="56"/>
    </row>
    <row r="14" spans="1:9" ht="20.149999999999999" customHeight="1">
      <c r="A14" s="28" t="s">
        <v>7</v>
      </c>
      <c r="B14" s="24">
        <f>BRA!B14</f>
        <v>8704.7999999999993</v>
      </c>
      <c r="C14" s="89">
        <f>BRA!C14</f>
        <v>7000</v>
      </c>
      <c r="D14" s="96">
        <f t="shared" si="0"/>
        <v>333.33638831999997</v>
      </c>
      <c r="E14" s="60">
        <f t="shared" si="1"/>
        <v>267.16480000000001</v>
      </c>
      <c r="F14" s="57"/>
      <c r="G14" s="60">
        <f t="shared" si="2"/>
        <v>66.791200000000003</v>
      </c>
      <c r="I14" s="56"/>
    </row>
    <row r="15" spans="1:9" ht="20.149999999999999" customHeight="1">
      <c r="A15" s="28" t="s">
        <v>8</v>
      </c>
      <c r="B15" s="24">
        <f>BRA!B15</f>
        <v>9768.1934841593411</v>
      </c>
      <c r="C15" s="89">
        <f>BRA!C15</f>
        <v>10663.57506935433</v>
      </c>
      <c r="D15" s="96">
        <f t="shared" si="0"/>
        <v>374.0573403663073</v>
      </c>
      <c r="E15" s="60">
        <f t="shared" si="1"/>
        <v>406.99027152700518</v>
      </c>
      <c r="F15" s="57"/>
      <c r="G15" s="60">
        <f t="shared" si="2"/>
        <v>101.74756788175129</v>
      </c>
      <c r="I15" s="56"/>
    </row>
    <row r="16" spans="1:9" ht="20.149999999999999" customHeight="1">
      <c r="A16" s="28" t="s">
        <v>9</v>
      </c>
      <c r="B16" s="24">
        <f>BRA!B16</f>
        <v>11675</v>
      </c>
      <c r="C16" s="89">
        <f>BRA!C16</f>
        <v>12165</v>
      </c>
      <c r="D16" s="96">
        <f t="shared" si="0"/>
        <v>447.075445</v>
      </c>
      <c r="E16" s="60">
        <f t="shared" si="1"/>
        <v>464.29425600000002</v>
      </c>
      <c r="F16" s="57"/>
      <c r="G16" s="60">
        <f t="shared" si="2"/>
        <v>116.073564</v>
      </c>
      <c r="I16" s="56"/>
    </row>
    <row r="17" spans="1:9" ht="20.149999999999999" customHeight="1">
      <c r="A17" s="28" t="s">
        <v>35</v>
      </c>
      <c r="B17" s="24">
        <f>BRA!B17</f>
        <v>1608</v>
      </c>
      <c r="C17" s="89">
        <f>BRA!C17</f>
        <v>2040</v>
      </c>
      <c r="D17" s="96">
        <f t="shared" si="0"/>
        <v>61.575787200000001</v>
      </c>
      <c r="E17" s="60">
        <f t="shared" si="1"/>
        <v>77.859456000000009</v>
      </c>
      <c r="F17" s="57"/>
      <c r="G17" s="60">
        <f t="shared" si="2"/>
        <v>19.464864000000002</v>
      </c>
      <c r="I17" s="56"/>
    </row>
    <row r="18" spans="1:9" ht="11.25" customHeight="1">
      <c r="A18" s="28"/>
      <c r="B18" s="4"/>
      <c r="C18" s="94"/>
      <c r="D18" s="96"/>
      <c r="E18" s="60"/>
      <c r="F18" s="57"/>
      <c r="G18" s="60"/>
      <c r="I18" s="56"/>
    </row>
    <row r="19" spans="1:9" ht="20.149999999999999" customHeight="1" thickBot="1">
      <c r="A19" s="29" t="s">
        <v>10</v>
      </c>
      <c r="B19" s="25">
        <f>SUM(B12:B18)</f>
        <v>36233.993484159342</v>
      </c>
      <c r="C19" s="90">
        <f>SUM(C12:C18)</f>
        <v>36823.57506935433</v>
      </c>
      <c r="D19" s="92">
        <f>SUM(D12:D18)</f>
        <v>1387.5228060863071</v>
      </c>
      <c r="E19" s="61">
        <f>SUM(E12:E18)</f>
        <v>1405.4232955270052</v>
      </c>
      <c r="F19" s="57"/>
      <c r="G19" s="61">
        <f>SUM(G12:G18)</f>
        <v>351.35582388175129</v>
      </c>
      <c r="I19" s="58">
        <f>(C19-B19)/B19</f>
        <v>1.6271504421745277E-2</v>
      </c>
    </row>
    <row r="20" spans="1:9" ht="11.25" customHeight="1">
      <c r="A20" s="26"/>
      <c r="B20" s="3"/>
      <c r="C20" s="93"/>
      <c r="D20" s="95"/>
      <c r="E20" s="97"/>
      <c r="F20" s="57"/>
      <c r="G20" s="97"/>
      <c r="I20" s="56"/>
    </row>
    <row r="21" spans="1:9" ht="20.149999999999999" customHeight="1">
      <c r="A21" s="27" t="s">
        <v>11</v>
      </c>
      <c r="B21" s="4"/>
      <c r="C21" s="94"/>
      <c r="D21" s="96"/>
      <c r="E21" s="60"/>
      <c r="F21" s="57"/>
      <c r="G21" s="60"/>
      <c r="I21" s="56"/>
    </row>
    <row r="22" spans="1:9" ht="20.149999999999999" customHeight="1">
      <c r="A22" s="28" t="s">
        <v>12</v>
      </c>
      <c r="B22" s="24">
        <f>BRA!B22</f>
        <v>3663</v>
      </c>
      <c r="C22" s="89">
        <f>BRA!C22</f>
        <v>3614</v>
      </c>
      <c r="D22" s="96">
        <f t="shared" ref="D22:D27" si="3">B22*E$4</f>
        <v>140.26872419999998</v>
      </c>
      <c r="E22" s="60">
        <f t="shared" ref="E22:E27" si="4">C22*E$2</f>
        <v>137.93336960000002</v>
      </c>
      <c r="F22" s="57"/>
      <c r="G22" s="60">
        <f t="shared" ref="G22:G27" si="5">E22/4</f>
        <v>34.483342400000005</v>
      </c>
      <c r="I22" s="56"/>
    </row>
    <row r="23" spans="1:9" ht="19.5" customHeight="1">
      <c r="A23" s="28" t="s">
        <v>13</v>
      </c>
      <c r="B23" s="24">
        <f>BRA!B23</f>
        <v>16562.991054757316</v>
      </c>
      <c r="C23" s="89">
        <f>BRA!C23</f>
        <v>19953.241667655519</v>
      </c>
      <c r="D23" s="96">
        <f t="shared" si="3"/>
        <v>634.25324165624374</v>
      </c>
      <c r="E23" s="60">
        <f t="shared" si="4"/>
        <v>761.54340278440759</v>
      </c>
      <c r="F23" s="57"/>
      <c r="G23" s="60">
        <f t="shared" si="5"/>
        <v>190.3858506961019</v>
      </c>
      <c r="I23" s="56"/>
    </row>
    <row r="24" spans="1:9" ht="20.149999999999999" customHeight="1">
      <c r="A24" s="28" t="s">
        <v>14</v>
      </c>
      <c r="B24" s="24">
        <f>BRA!B24</f>
        <v>4991</v>
      </c>
      <c r="C24" s="89">
        <f>BRA!C24</f>
        <v>5088</v>
      </c>
      <c r="D24" s="96">
        <f t="shared" si="3"/>
        <v>191.12235939999999</v>
      </c>
      <c r="E24" s="60">
        <f t="shared" si="4"/>
        <v>194.19064320000001</v>
      </c>
      <c r="F24" s="57"/>
      <c r="G24" s="60">
        <f t="shared" si="5"/>
        <v>48.547660800000003</v>
      </c>
      <c r="I24" s="56"/>
    </row>
    <row r="25" spans="1:9" ht="20.149999999999999" customHeight="1">
      <c r="A25" s="28" t="s">
        <v>15</v>
      </c>
      <c r="B25" s="24">
        <f>BRA!B25</f>
        <v>0</v>
      </c>
      <c r="C25" s="89">
        <f>BRA!C25</f>
        <v>0</v>
      </c>
      <c r="D25" s="96">
        <f t="shared" si="3"/>
        <v>0</v>
      </c>
      <c r="E25" s="60">
        <f t="shared" si="4"/>
        <v>0</v>
      </c>
      <c r="F25" s="57"/>
      <c r="G25" s="60">
        <f t="shared" si="5"/>
        <v>0</v>
      </c>
      <c r="I25" s="56"/>
    </row>
    <row r="26" spans="1:9" ht="18.75" customHeight="1">
      <c r="A26" s="30" t="s">
        <v>16</v>
      </c>
      <c r="B26" s="24">
        <f>BRA!B26</f>
        <v>142.74785129427846</v>
      </c>
      <c r="C26" s="89">
        <f>BRA!C26</f>
        <v>150</v>
      </c>
      <c r="D26" s="96">
        <f t="shared" si="3"/>
        <v>5.466300568752323</v>
      </c>
      <c r="E26" s="60">
        <f t="shared" si="4"/>
        <v>5.7249600000000003</v>
      </c>
      <c r="F26" s="57"/>
      <c r="G26" s="60">
        <f t="shared" si="5"/>
        <v>1.4312400000000001</v>
      </c>
      <c r="I26" s="56"/>
    </row>
    <row r="27" spans="1:9" ht="20.149999999999999" customHeight="1">
      <c r="A27" s="28" t="s">
        <v>17</v>
      </c>
      <c r="B27" s="24">
        <f>BRA!B27</f>
        <v>70765.672303230225</v>
      </c>
      <c r="C27" s="89">
        <f>BRA!C27</f>
        <v>86025</v>
      </c>
      <c r="D27" s="96">
        <f t="shared" si="3"/>
        <v>2709.8581957765164</v>
      </c>
      <c r="E27" s="60">
        <f t="shared" si="4"/>
        <v>3283.2645600000001</v>
      </c>
      <c r="F27" s="57"/>
      <c r="G27" s="60">
        <f t="shared" si="5"/>
        <v>820.81614000000002</v>
      </c>
      <c r="I27" s="56"/>
    </row>
    <row r="28" spans="1:9" ht="10.5" customHeight="1">
      <c r="A28" s="28"/>
      <c r="B28" s="4"/>
      <c r="C28" s="94"/>
      <c r="D28" s="96"/>
      <c r="E28" s="60"/>
      <c r="F28" s="57"/>
      <c r="G28" s="60"/>
      <c r="I28" s="56"/>
    </row>
    <row r="29" spans="1:9" ht="20.149999999999999" customHeight="1" thickBot="1">
      <c r="A29" s="29" t="s">
        <v>10</v>
      </c>
      <c r="B29" s="25">
        <f>SUM(B22:B28)</f>
        <v>96125.411209281825</v>
      </c>
      <c r="C29" s="90">
        <f>SUM(C22:C28)</f>
        <v>114830.24166765551</v>
      </c>
      <c r="D29" s="92">
        <f>SUM(D22:D28)</f>
        <v>3680.9688216015124</v>
      </c>
      <c r="E29" s="61">
        <f>SUM(E22:E28)</f>
        <v>4382.6569355844076</v>
      </c>
      <c r="F29" s="57"/>
      <c r="G29" s="61">
        <f>SUM(G22:G28)</f>
        <v>1095.6642338961019</v>
      </c>
      <c r="I29" s="58">
        <f>(C29-B29)/B29</f>
        <v>0.19458778093182877</v>
      </c>
    </row>
    <row r="30" spans="1:9" ht="12" customHeight="1">
      <c r="A30" s="26"/>
      <c r="B30" s="3"/>
      <c r="C30" s="93"/>
      <c r="D30" s="95"/>
      <c r="E30" s="97"/>
      <c r="F30" s="57"/>
      <c r="G30" s="60"/>
      <c r="I30" s="52"/>
    </row>
    <row r="31" spans="1:9" ht="20.149999999999999" customHeight="1">
      <c r="A31" s="27" t="s">
        <v>18</v>
      </c>
      <c r="B31" s="4"/>
      <c r="C31" s="94"/>
      <c r="D31" s="96"/>
      <c r="E31" s="60"/>
      <c r="F31" s="57"/>
      <c r="G31" s="60"/>
      <c r="I31" s="52"/>
    </row>
    <row r="32" spans="1:9" ht="20.149999999999999" customHeight="1">
      <c r="A32" s="28" t="s">
        <v>19</v>
      </c>
      <c r="B32" s="24">
        <f>BRA!B32</f>
        <v>2342</v>
      </c>
      <c r="C32" s="89">
        <f>BRA!C32</f>
        <v>2257</v>
      </c>
      <c r="D32" s="96">
        <f>B32*E$4</f>
        <v>89.683142799999999</v>
      </c>
      <c r="E32" s="60">
        <f>C32*E$2</f>
        <v>86.141564800000012</v>
      </c>
      <c r="F32" s="57"/>
      <c r="G32" s="60">
        <f>E32/4</f>
        <v>21.535391200000003</v>
      </c>
      <c r="I32" s="56">
        <f>(C32-B32)/B32</f>
        <v>-3.6293766011955594E-2</v>
      </c>
    </row>
    <row r="33" spans="1:9" ht="10.5" customHeight="1" thickBot="1">
      <c r="A33" s="32"/>
      <c r="B33" s="25"/>
      <c r="C33" s="90"/>
      <c r="D33" s="92"/>
      <c r="E33" s="61"/>
      <c r="F33" s="57"/>
      <c r="G33" s="61"/>
      <c r="I33" s="52"/>
    </row>
    <row r="34" spans="1:9" s="2" customFormat="1" ht="19.5" customHeight="1" thickBot="1">
      <c r="A34" s="33" t="s">
        <v>20</v>
      </c>
      <c r="B34" s="9">
        <f>B8+B19+B29+B32</f>
        <v>139182.87365675293</v>
      </c>
      <c r="C34" s="62">
        <f>C8+C19+C29+C32</f>
        <v>164752.79534718674</v>
      </c>
      <c r="D34" s="63">
        <f>D8+D19+D29+D32</f>
        <v>5329.7854540875014</v>
      </c>
      <c r="E34" s="64">
        <f>E8+E19+E29+E32</f>
        <v>6288.0210883388681</v>
      </c>
      <c r="F34" s="65"/>
      <c r="G34" s="66">
        <f>G8+G19+G29+G32</f>
        <v>1572.005272084717</v>
      </c>
      <c r="H34" s="67"/>
      <c r="I34" s="68">
        <f>(C34-B34)/B34</f>
        <v>0.18371456931901908</v>
      </c>
    </row>
    <row r="35" spans="1:9" s="2" customFormat="1" ht="23.25" customHeight="1">
      <c r="A35" s="34" t="s">
        <v>34</v>
      </c>
      <c r="B35" s="36"/>
      <c r="C35" s="85"/>
      <c r="D35" s="100"/>
      <c r="E35" s="70"/>
      <c r="F35" s="65"/>
      <c r="G35" s="71"/>
      <c r="H35" s="67"/>
      <c r="I35" s="67"/>
    </row>
    <row r="36" spans="1:9" s="2" customFormat="1" ht="13.5" customHeight="1">
      <c r="A36" s="69"/>
      <c r="B36" s="99"/>
      <c r="C36" s="62"/>
      <c r="D36" s="101"/>
      <c r="E36" s="72"/>
      <c r="F36" s="65"/>
      <c r="G36" s="64"/>
      <c r="H36" s="67"/>
      <c r="I36" s="13"/>
    </row>
    <row r="37" spans="1:9" s="2" customFormat="1" ht="23.25" customHeight="1">
      <c r="A37" s="28" t="s">
        <v>57</v>
      </c>
      <c r="B37" s="42">
        <f>BRA!B37</f>
        <v>25178</v>
      </c>
      <c r="C37" s="104">
        <f>BRA!C37</f>
        <v>0</v>
      </c>
      <c r="D37" s="96">
        <f>B37*E4</f>
        <v>964.1512252</v>
      </c>
      <c r="E37" s="59">
        <f>C37*E$2</f>
        <v>0</v>
      </c>
      <c r="F37" s="65"/>
      <c r="G37" s="60">
        <f>E37/4</f>
        <v>0</v>
      </c>
      <c r="H37" s="67"/>
      <c r="I37" s="13"/>
    </row>
    <row r="38" spans="1:9" ht="20.149999999999999" customHeight="1" thickBot="1">
      <c r="A38" s="35"/>
      <c r="B38" s="31"/>
      <c r="C38" s="53"/>
      <c r="D38" s="92"/>
      <c r="E38" s="59"/>
      <c r="F38" s="57"/>
      <c r="G38" s="60"/>
    </row>
    <row r="39" spans="1:9" s="2" customFormat="1" ht="20.149999999999999" customHeight="1" thickBot="1">
      <c r="A39" s="33" t="s">
        <v>21</v>
      </c>
      <c r="B39" s="10">
        <f>SUM(B37:B38)</f>
        <v>25178</v>
      </c>
      <c r="C39" s="73">
        <f>SUM(C37:C38)</f>
        <v>0</v>
      </c>
      <c r="D39" s="74">
        <f>SUM(D37:D38)</f>
        <v>964.1512252</v>
      </c>
      <c r="E39" s="75">
        <f>SUM(E37:E38)</f>
        <v>0</v>
      </c>
      <c r="F39" s="57"/>
      <c r="G39" s="75">
        <f>SUM(G37:G38)</f>
        <v>0</v>
      </c>
      <c r="H39" s="67"/>
      <c r="I39" s="67"/>
    </row>
    <row r="40" spans="1:9" ht="16.5" thickBot="1">
      <c r="A40" s="76" t="s">
        <v>22</v>
      </c>
      <c r="B40" s="12">
        <f>B34+B39</f>
        <v>164360.87365675293</v>
      </c>
      <c r="C40" s="77">
        <f>C34+C39</f>
        <v>164752.79534718674</v>
      </c>
      <c r="D40" s="78">
        <f>D34+D39</f>
        <v>6293.9366792875016</v>
      </c>
      <c r="E40" s="81">
        <f>E34+E39</f>
        <v>6288.0210883388681</v>
      </c>
      <c r="F40" s="80"/>
      <c r="G40" s="81">
        <f>G34+G39</f>
        <v>1572.005272084717</v>
      </c>
    </row>
    <row r="41" spans="1:9" ht="16.5" thickBot="1"/>
    <row r="42" spans="1:9" ht="16.5" thickBot="1">
      <c r="A42" s="14"/>
      <c r="E42" s="86">
        <f t="shared" ref="E42" si="6">ROUND(E40,0)</f>
        <v>6288</v>
      </c>
      <c r="G42" s="86">
        <f>E42/4</f>
        <v>1572</v>
      </c>
    </row>
    <row r="43" spans="1:9">
      <c r="A43" s="15" t="s">
        <v>41</v>
      </c>
    </row>
    <row r="44" spans="1:9">
      <c r="A44" s="13" t="s">
        <v>46</v>
      </c>
    </row>
    <row r="45" spans="1:9">
      <c r="A45" s="13" t="s">
        <v>43</v>
      </c>
    </row>
    <row r="46" spans="1:9">
      <c r="A46" s="13" t="s">
        <v>47</v>
      </c>
    </row>
    <row r="47" spans="1:9">
      <c r="A47" s="13" t="s">
        <v>55</v>
      </c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83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91552AC99AD746ACA931F6FADE85AC" ma:contentTypeVersion="20" ma:contentTypeDescription="Create a new document." ma:contentTypeScope="" ma:versionID="f567aa70a65f29f3ab2bfaacf5c13465">
  <xsd:schema xmlns:xsd="http://www.w3.org/2001/XMLSchema" xmlns:xs="http://www.w3.org/2001/XMLSchema" xmlns:p="http://schemas.microsoft.com/office/2006/metadata/properties" xmlns:ns2="9531799f-03d3-4eea-9293-7da2f8eec02e" xmlns:ns3="7142fb8c-34c4-4812-9772-edce9c0f7708" targetNamespace="http://schemas.microsoft.com/office/2006/metadata/properties" ma:root="true" ma:fieldsID="f451948f55b47410cc384ff084ad3963" ns2:_="" ns3:_="">
    <xsd:import namespace="9531799f-03d3-4eea-9293-7da2f8eec02e"/>
    <xsd:import namespace="7142fb8c-34c4-4812-9772-edce9c0f7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odified0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1799f-03d3-4eea-9293-7da2f8eec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13d5854-bcb9-4b42-9a63-6204cccce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odified0" ma:index="20" nillable="true" ma:displayName="Modified " ma:format="DateOnly" ma:internalName="Modified0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2fb8c-34c4-4812-9772-edce9c0f770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71862d-a4a8-4b22-824a-e843a9960b35}" ma:internalName="TaxCatchAll" ma:showField="CatchAllData" ma:web="7142fb8c-34c4-4812-9772-edce9c0f7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42fb8c-34c4-4812-9772-edce9c0f7708" xsi:nil="true"/>
    <lcf76f155ced4ddcb4097134ff3c332f xmlns="9531799f-03d3-4eea-9293-7da2f8eec02e">
      <Terms xmlns="http://schemas.microsoft.com/office/infopath/2007/PartnerControls"/>
    </lcf76f155ced4ddcb4097134ff3c332f>
    <Modified0 xmlns="9531799f-03d3-4eea-9293-7da2f8eec02e" xsi:nil="true"/>
  </documentManagement>
</p:properties>
</file>

<file path=customXml/itemProps1.xml><?xml version="1.0" encoding="utf-8"?>
<ds:datastoreItem xmlns:ds="http://schemas.openxmlformats.org/officeDocument/2006/customXml" ds:itemID="{7562FE15-0256-4F36-9F9E-CE14D406BB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66215C-423C-4593-8B6E-B5ADCD6C1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31799f-03d3-4eea-9293-7da2f8eec02e"/>
    <ds:schemaRef ds:uri="7142fb8c-34c4-4812-9772-edce9c0f7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BF2601-F12C-4A37-9BB8-38E6CB2337A6}">
  <ds:schemaRefs>
    <ds:schemaRef ds:uri="http://www.w3.org/XML/1998/namespace"/>
    <ds:schemaRef ds:uri="http://purl.org/dc/elements/1.1/"/>
    <ds:schemaRef ds:uri="http://schemas.openxmlformats.org/package/2006/metadata/core-properties"/>
    <ds:schemaRef ds:uri="9531799f-03d3-4eea-9293-7da2f8eec02e"/>
    <ds:schemaRef ds:uri="http://schemas.microsoft.com/office/infopath/2007/PartnerControls"/>
    <ds:schemaRef ds:uri="7142fb8c-34c4-4812-9772-edce9c0f7708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BRA</vt:lpstr>
      <vt:lpstr>type 118</vt:lpstr>
      <vt:lpstr>type 118 (3, 7 &amp; 23)</vt:lpstr>
      <vt:lpstr>type 119</vt:lpstr>
      <vt:lpstr>type 120</vt:lpstr>
      <vt:lpstr>type 121</vt:lpstr>
    </vt:vector>
  </TitlesOfParts>
  <Company>City of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Brandon Mews Estimated Service Charge</dc:title>
  <dc:subject>Estimated service charges, Barbican Estate</dc:subject>
  <dc:creator>Revenues Section</dc:creator>
  <cp:keywords>Estimated service charges, Barbican Estate</cp:keywords>
  <dc:description>Estimated service charges, Barbican Estate</dc:description>
  <cp:lastModifiedBy>Powers, Noah</cp:lastModifiedBy>
  <cp:lastPrinted>2023-07-24T09:27:03Z</cp:lastPrinted>
  <dcterms:created xsi:type="dcterms:W3CDTF">2008-02-25T10:04:23Z</dcterms:created>
  <dcterms:modified xsi:type="dcterms:W3CDTF">2025-08-13T09:29:13Z</dcterms:modified>
  <cp:category>Estimated service charges, Barbican Estate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ca86e8-6fb5-45dd-bb08-a8d185fa5301_Enabled">
    <vt:lpwstr>true</vt:lpwstr>
  </property>
  <property fmtid="{D5CDD505-2E9C-101B-9397-08002B2CF9AE}" pid="3" name="MSIP_Label_8eca86e8-6fb5-45dd-bb08-a8d185fa5301_SetDate">
    <vt:lpwstr>2020-12-16T10:57:22Z</vt:lpwstr>
  </property>
  <property fmtid="{D5CDD505-2E9C-101B-9397-08002B2CF9AE}" pid="4" name="MSIP_Label_8eca86e8-6fb5-45dd-bb08-a8d185fa5301_Method">
    <vt:lpwstr>Standard</vt:lpwstr>
  </property>
  <property fmtid="{D5CDD505-2E9C-101B-9397-08002B2CF9AE}" pid="5" name="MSIP_Label_8eca86e8-6fb5-45dd-bb08-a8d185fa5301_Name">
    <vt:lpwstr>Official</vt:lpwstr>
  </property>
  <property fmtid="{D5CDD505-2E9C-101B-9397-08002B2CF9AE}" pid="6" name="MSIP_Label_8eca86e8-6fb5-45dd-bb08-a8d185fa5301_SiteId">
    <vt:lpwstr>9fe658cd-b3cd-4056-8519-3222ffa96be8</vt:lpwstr>
  </property>
  <property fmtid="{D5CDD505-2E9C-101B-9397-08002B2CF9AE}" pid="7" name="MSIP_Label_8eca86e8-6fb5-45dd-bb08-a8d185fa5301_ActionId">
    <vt:lpwstr>bc0a115d-aa58-484d-b6e3-806af78786e4</vt:lpwstr>
  </property>
  <property fmtid="{D5CDD505-2E9C-101B-9397-08002B2CF9AE}" pid="8" name="MSIP_Label_8eca86e8-6fb5-45dd-bb08-a8d185fa5301_ContentBits">
    <vt:lpwstr>0</vt:lpwstr>
  </property>
  <property fmtid="{D5CDD505-2E9C-101B-9397-08002B2CF9AE}" pid="9" name="ContentTypeId">
    <vt:lpwstr>0x010100F191552AC99AD746ACA931F6FADE85AC</vt:lpwstr>
  </property>
  <property fmtid="{D5CDD505-2E9C-101B-9397-08002B2CF9AE}" pid="10" name="MediaServiceImageTags">
    <vt:lpwstr/>
  </property>
</Properties>
</file>